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ashboard" sheetId="1" state="visible" r:id="rId3"/>
    <sheet name="Controls" sheetId="2" state="visible" r:id="rId4"/>
    <sheet name="Deal cash flow" sheetId="3" state="visible" r:id="rId5"/>
    <sheet name="Financing" sheetId="4" state="visible" r:id="rId6"/>
    <sheet name="Capacity" sheetId="5" state="visible" r:id="rId7"/>
    <sheet name="Alternatives" sheetId="6" state="visible" r:id="rId8"/>
    <sheet name="Guide" sheetId="7" state="visible" r:id="rId9"/>
  </sheets>
  <calcPr iterateCount="100" refMode="A1" iterate="false" iterateDelta="0.001"/>
  <extLst>
    <ext xmlns:loext="http://schemas.libreoffice.org/" uri="{7626C862-2A13-11E5-B345-FEFF819CDC9F}">
      <loext:extCalcPr stringRefSyntax="ExcelA1"/>
    </ext>
  </extLst>
</workbook>
</file>

<file path=xl/sharedStrings.xml><?xml version="1.0" encoding="utf-8"?>
<sst xmlns="http://schemas.openxmlformats.org/spreadsheetml/2006/main" count="391" uniqueCount="273">
  <si>
    <t xml:space="preserve">Capital Allocation &amp; Deal Affordability</t>
  </si>
  <si>
    <t xml:space="preserve">MIKE YE · Strategic finance · v1.0.1 · USD millions</t>
  </si>
  <si>
    <t xml:space="preserve">Case selected</t>
  </si>
  <si>
    <t xml:space="preserve">Price decision (enterprise value)</t>
  </si>
  <si>
    <t xml:space="preserve">Active result</t>
  </si>
  <si>
    <t xml:space="preserve">Funding and returns</t>
  </si>
  <si>
    <t xml:space="preserve">Hard walk-away enterprise value</t>
  </si>
  <si>
    <t xml:space="preserve">Proposed funding and liquidity</t>
  </si>
  <si>
    <t xml:space="preserve">Proposed price versus hard walk-away</t>
  </si>
  <si>
    <t xml:space="preserve">Available buyer cash</t>
  </si>
  <si>
    <t xml:space="preserve">Proposed enterprise value</t>
  </si>
  <si>
    <t xml:space="preserve">Committed new-debt capacity</t>
  </si>
  <si>
    <t xml:space="preserve">Affordable EV at selected financing</t>
  </si>
  <si>
    <t xml:space="preserve">New investor ownership dilution</t>
  </si>
  <si>
    <t xml:space="preserve">Standalone return-supported price</t>
  </si>
  <si>
    <t xml:space="preserve">Buy economic NPV</t>
  </si>
  <si>
    <t xml:space="preserve">Allowed buyer synergy premium</t>
  </si>
  <si>
    <t xml:space="preserve">Unlevered project IRR</t>
  </si>
  <si>
    <t xml:space="preserve">Opportunity cost of nonbuy choice</t>
  </si>
  <si>
    <t xml:space="preserve">Operating payback (whole years)</t>
  </si>
  <si>
    <t xml:space="preserve">Opportunity-adjusted return price</t>
  </si>
  <si>
    <t xml:space="preserve">Year 1 standalone ROIC</t>
  </si>
  <si>
    <t xml:space="preserve">Strategic price ceiling</t>
  </si>
  <si>
    <t xml:space="preserve">Minimum annual cash reserve headroom</t>
  </si>
  <si>
    <t xml:space="preserve">Active-case price ceiling</t>
  </si>
  <si>
    <t xml:space="preserve">Buy NPV advantage over best nonbuy</t>
  </si>
  <si>
    <t xml:space="preserve">Decision record</t>
  </si>
  <si>
    <t xml:space="preserve">Current entry</t>
  </si>
  <si>
    <t xml:space="preserve">Next action</t>
  </si>
  <si>
    <t xml:space="preserve">Required business outcome</t>
  </si>
  <si>
    <t xml:space="preserve">Current action</t>
  </si>
  <si>
    <t xml:space="preserve">Decision owner</t>
  </si>
  <si>
    <t xml:space="preserve">Evidence label</t>
  </si>
  <si>
    <t xml:space="preserve">Start with Controls, review Financing and Alternatives, then select Downside before using the hard walk-away.</t>
  </si>
  <si>
    <t xml:space="preserve">Affordability, justified price and strategic value are separate constraints. A feasible price does not validate the business thesis.</t>
  </si>
  <si>
    <t xml:space="preserve">All examples are Assumption. Missing evidence and commitments remain open. Annual cash tests do not cover intra-year troughs.</t>
  </si>
  <si>
    <t xml:space="preserve">Controls</t>
  </si>
  <si>
    <t xml:space="preserve">All populated examples are Assumption. Amber cells are editable. Monetary values are USD millions.</t>
  </si>
  <si>
    <t xml:space="preserve">Business</t>
  </si>
  <si>
    <t xml:space="preserve">Assumption: capability acquisition</t>
  </si>
  <si>
    <t xml:space="preserve">Price is debt-free, cash-free enterprise value with normalized working capital.</t>
  </si>
  <si>
    <t xml:space="preserve">Review date</t>
  </si>
  <si>
    <t xml:space="preserve">Case number</t>
  </si>
  <si>
    <t xml:space="preserve">1 = Base, 2 = Downside, 3 = Upside. Only Downside can produce the hard walk-away.</t>
  </si>
  <si>
    <t xml:space="preserve">Case name</t>
  </si>
  <si>
    <t xml:space="preserve">Financing option number</t>
  </si>
  <si>
    <t xml:space="preserve">1, 2 or 3: the three funding options named across the top of the Financing tab. Proposed debt is distinct from committed debt capacity.</t>
  </si>
  <si>
    <t xml:space="preserve">Assumption</t>
  </si>
  <si>
    <t xml:space="preserve">Verified requires a named owner, record and confirmed outcome before a hard price appears.</t>
  </si>
  <si>
    <t xml:space="preserve">Evidence / approval record</t>
  </si>
  <si>
    <t xml:space="preserve">Assumption: illustrative inputs</t>
  </si>
  <si>
    <t xml:space="preserve">Alternatives comparable and mutually exclusive?</t>
  </si>
  <si>
    <t xml:space="preserve">No</t>
  </si>
  <si>
    <t xml:space="preserve">Confirm a common capital budget, horizon, hurdle, risk basis and mutually exclusive choices.</t>
  </si>
  <si>
    <t xml:space="preserve">Required outcome / timing confirmed?</t>
  </si>
  <si>
    <t xml:space="preserve">Pending</t>
  </si>
  <si>
    <t xml:space="preserve">Cash tax rate</t>
  </si>
  <si>
    <t xml:space="preserve">Annual unlevered hurdle</t>
  </si>
  <si>
    <t xml:space="preserve">All transaction and financing fees at close</t>
  </si>
  <si>
    <t xml:space="preserve">Include all advisory, financing and equity issuance fees once. Reprice fees if funding changes.</t>
  </si>
  <si>
    <t xml:space="preserve">Additional investment at close</t>
  </si>
  <si>
    <t xml:space="preserve">Share of buyer synergy PV allowed in price</t>
  </si>
  <si>
    <t xml:space="preserve">Price includes the full PV of negative annual synergy cash and the allowed share of positive annual cash.</t>
  </si>
  <si>
    <t xml:space="preserve">Strategic enterprise value ceiling</t>
  </si>
  <si>
    <t xml:space="preserve">Buyer cash at close</t>
  </si>
  <si>
    <t xml:space="preserve">Restricted cash</t>
  </si>
  <si>
    <t xml:space="preserve">Minimum unrestricted cash reserve</t>
  </si>
  <si>
    <t xml:space="preserve">Reserve is maintained at close and every annual period end. Intra-year troughs need a cash calendar.</t>
  </si>
  <si>
    <t xml:space="preserve">Other cash commitments at close</t>
  </si>
  <si>
    <t xml:space="preserve">Existing debt at close</t>
  </si>
  <si>
    <t xml:space="preserve">Existing debt principal payments appear below. Cash flow excludes debt service to prevent double counting.</t>
  </si>
  <si>
    <t xml:space="preserve">Existing debt annual interest rate</t>
  </si>
  <si>
    <t xml:space="preserve">Maximum gross debt / EBITDA</t>
  </si>
  <si>
    <t xml:space="preserve">Minimum EBITDA / cash interest</t>
  </si>
  <si>
    <t xml:space="preserve">Maximum new investor ownership</t>
  </si>
  <si>
    <t xml:space="preserve">Required outcome</t>
  </si>
  <si>
    <t xml:space="preserve">Assumption: acquire distribution capability</t>
  </si>
  <si>
    <t xml:space="preserve">Main open action</t>
  </si>
  <si>
    <t xml:space="preserve">Replace assumptions, confirm funding and run Downside</t>
  </si>
  <si>
    <t xml:space="preserve">Core input status</t>
  </si>
  <si>
    <t xml:space="preserve">Annual assumption</t>
  </si>
  <si>
    <t xml:space="preserve">Selection</t>
  </si>
  <si>
    <t xml:space="preserve">Year 1</t>
  </si>
  <si>
    <t xml:space="preserve">Year 2</t>
  </si>
  <si>
    <t xml:space="preserve">Year 3</t>
  </si>
  <si>
    <t xml:space="preserve">Year 4</t>
  </si>
  <si>
    <t xml:space="preserve">Year 5</t>
  </si>
  <si>
    <t xml:space="preserve">Target revenue</t>
  </si>
  <si>
    <t xml:space="preserve">Active selection</t>
  </si>
  <si>
    <t xml:space="preserve">Base</t>
  </si>
  <si>
    <t xml:space="preserve">Downside</t>
  </si>
  <si>
    <t xml:space="preserve">Upside</t>
  </si>
  <si>
    <t xml:space="preserve">Target EBITDA margin</t>
  </si>
  <si>
    <t xml:space="preserve">Target depreciation and amortization</t>
  </si>
  <si>
    <t xml:space="preserve">Target capital expenditure</t>
  </si>
  <si>
    <t xml:space="preserve">Increase in target working capital</t>
  </si>
  <si>
    <t xml:space="preserve">Target follow-on investment</t>
  </si>
  <si>
    <t xml:space="preserve">Net buyer synergy cash flow</t>
  </si>
  <si>
    <t xml:space="preserve">Buyer standalone EBITDA</t>
  </si>
  <si>
    <t xml:space="preserve">Buyer cash flow before debt service</t>
  </si>
  <si>
    <t xml:space="preserve">Existing debt principal repaid</t>
  </si>
  <si>
    <t xml:space="preserve">Build operating cash flow after investment</t>
  </si>
  <si>
    <t xml:space="preserve">Partner operating cash flow after investment</t>
  </si>
  <si>
    <t xml:space="preserve">Do nothing incremental operating cash flow</t>
  </si>
  <si>
    <t xml:space="preserve">Exit EBITDA multiple (Year 5 only)</t>
  </si>
  <si>
    <t xml:space="preserve">Active annual input status</t>
  </si>
  <si>
    <t xml:space="preserve">Buyer cash flow is after taxes, capex, working capital and all other planned investment; before existing debt service.</t>
  </si>
  <si>
    <t xml:space="preserve">Synergy cash is incremental, after tax and all realization costs. Exclude it from target standalone and buyer cash inputs.</t>
  </si>
  <si>
    <t xml:space="preserve">Build / partner / do nothing are incremental to the same baseline. Include later investment and foregone cash flows once.</t>
  </si>
  <si>
    <t xml:space="preserve">Deal cash flow</t>
  </si>
  <si>
    <t xml:space="preserve">At close</t>
  </si>
  <si>
    <t xml:space="preserve">Target standalone EBITDA</t>
  </si>
  <si>
    <t xml:space="preserve">Depreciation and amortization</t>
  </si>
  <si>
    <t xml:space="preserve">Target EBIT</t>
  </si>
  <si>
    <t xml:space="preserve">Cash tax on positive EBIT</t>
  </si>
  <si>
    <t xml:space="preserve">Target NOPAT</t>
  </si>
  <si>
    <t xml:space="preserve">Add back depreciation and amortization</t>
  </si>
  <si>
    <t xml:space="preserve">Capital expenditure</t>
  </si>
  <si>
    <t xml:space="preserve">Increase in working capital</t>
  </si>
  <si>
    <t xml:space="preserve">Follow-on investment</t>
  </si>
  <si>
    <t xml:space="preserve">Standalone unlevered cash flow</t>
  </si>
  <si>
    <t xml:space="preserve">Total economic unlevered cash flow</t>
  </si>
  <si>
    <t xml:space="preserve">Year-end discount factor</t>
  </si>
  <si>
    <t xml:space="preserve">PV of standalone operating cash flow</t>
  </si>
  <si>
    <t xml:space="preserve">PV of net buyer synergy cash flow</t>
  </si>
  <si>
    <t xml:space="preserve">Negative buyer synergy PV</t>
  </si>
  <si>
    <t xml:space="preserve">Positive buyer synergy PV</t>
  </si>
  <si>
    <t xml:space="preserve">Terminal enterprise value</t>
  </si>
  <si>
    <t xml:space="preserve">PV of terminal enterprise value</t>
  </si>
  <si>
    <t xml:space="preserve">Project cash flow including terminal sale</t>
  </si>
  <si>
    <t xml:space="preserve">Cumulative cash flow excluding terminal sale</t>
  </si>
  <si>
    <t xml:space="preserve">Standalone PV including terminal</t>
  </si>
  <si>
    <t xml:space="preserve">Buyer synergy PV</t>
  </si>
  <si>
    <t xml:space="preserve">ROIC = Year 1 standalone NOPAT / (enterprise value + close investment + Year 1 follow-on investment).</t>
  </si>
  <si>
    <t xml:space="preserve">This acquisition-cost proxy excludes fees and buyer synergy. It is not purchase-accounting ROIC.</t>
  </si>
  <si>
    <t xml:space="preserve">IRR is annual, unlevered and includes the Year 5 sale. Operating payback excludes that sale and is not interpolated.</t>
  </si>
  <si>
    <t xml:space="preserve">Negative EBIT has no cash tax benefit. Synergy adds no terminal value or EBITDA borrowing credit.</t>
  </si>
  <si>
    <t xml:space="preserve">Financing</t>
  </si>
  <si>
    <t xml:space="preserve">Financing choice</t>
  </si>
  <si>
    <t xml:space="preserve">Cash heavy</t>
  </si>
  <si>
    <t xml:space="preserve">Balanced debt</t>
  </si>
  <si>
    <t xml:space="preserve">Equity supported</t>
  </si>
  <si>
    <t xml:space="preserve">Selected terms</t>
  </si>
  <si>
    <t xml:space="preserve">Active input</t>
  </si>
  <si>
    <t xml:space="preserve">Proposed new debt</t>
  </si>
  <si>
    <t xml:space="preserve">New debt annual cash rate</t>
  </si>
  <si>
    <t xml:space="preserve">Annual original-principal amortization</t>
  </si>
  <si>
    <t xml:space="preserve">Committed new-debt limit</t>
  </si>
  <si>
    <t xml:space="preserve">Debt commitment state</t>
  </si>
  <si>
    <t xml:space="preserve">Uncommitted</t>
  </si>
  <si>
    <t xml:space="preserve">New common equity gross proceeds</t>
  </si>
  <si>
    <t xml:space="preserve">Equity commitment state</t>
  </si>
  <si>
    <t xml:space="preserve">Not used</t>
  </si>
  <si>
    <t xml:space="preserve">Buyer pre-issue equity value</t>
  </si>
  <si>
    <t xml:space="preserve">Financing terms / conditions confirmed?</t>
  </si>
  <si>
    <t xml:space="preserve">Year 1 new interest</t>
  </si>
  <si>
    <t xml:space="preserve">Selected numeric terms</t>
  </si>
  <si>
    <t xml:space="preserve">Selected ownership dilution</t>
  </si>
  <si>
    <t xml:space="preserve">Buyer cash required at close</t>
  </si>
  <si>
    <t xml:space="preserve">Selected buyer cash required</t>
  </si>
  <si>
    <t xml:space="preserve">Committed equity available</t>
  </si>
  <si>
    <t xml:space="preserve">Funding evidence</t>
  </si>
  <si>
    <t xml:space="preserve">Proposed sources less uses</t>
  </si>
  <si>
    <t xml:space="preserve">The unpaid new-loan balance is repaid in Year 5. Existing debt follows its entered principal schedule.</t>
  </si>
  <si>
    <t xml:space="preserve">Rates are fixed cash interest on opening principal. There is no refinancing, PIK, interest tax shield or terminal-sale funding.</t>
  </si>
  <si>
    <t xml:space="preserve">Commitments and conditions require review. Modeled debt capacity is not a lender commitment or document covenant calculation.</t>
  </si>
  <si>
    <t xml:space="preserve">Common equity dilution = new gross proceeds / (buyer pre-issue equity value + new gross proceeds).</t>
  </si>
  <si>
    <t xml:space="preserve">Zero equity permits a blank pre-issue value. This does not model options, converts, preferred rights or EPS dilution.</t>
  </si>
  <si>
    <t xml:space="preserve">Fees are entered once on Controls and paid at close. All three choices use that estimate until it is changed.</t>
  </si>
  <si>
    <t xml:space="preserve">Capacity</t>
  </si>
  <si>
    <t xml:space="preserve">Debt and liquidity capacity</t>
  </si>
  <si>
    <t xml:space="preserve">Combined EBITDA excluding synergies</t>
  </si>
  <si>
    <t xml:space="preserve">Existing debt at start</t>
  </si>
  <si>
    <t xml:space="preserve">Existing principal repaid</t>
  </si>
  <si>
    <t xml:space="preserve">Existing debt at end</t>
  </si>
  <si>
    <t xml:space="preserve">Existing cash interest</t>
  </si>
  <si>
    <t xml:space="preserve">New-debt opening balance factor</t>
  </si>
  <si>
    <t xml:space="preserve">New-debt principal payment factor</t>
  </si>
  <si>
    <t xml:space="preserve">New-debt closing balance factor</t>
  </si>
  <si>
    <t xml:space="preserve">New-debt cash interest factor</t>
  </si>
  <si>
    <t xml:space="preserve">New-debt total service factor</t>
  </si>
  <si>
    <t xml:space="preserve">Cumulative new-debt service factor</t>
  </si>
  <si>
    <t xml:space="preserve">Cash available before new-debt service</t>
  </si>
  <si>
    <t xml:space="preserve">Cumulative cash before new-debt service</t>
  </si>
  <si>
    <t xml:space="preserve">New-debt ceiling from gross leverage</t>
  </si>
  <si>
    <t xml:space="preserve">New-debt ceiling from interest coverage</t>
  </si>
  <si>
    <t xml:space="preserve">EV ceiling from cumulative cash reserve</t>
  </si>
  <si>
    <t xml:space="preserve">New-debt ceiling from ratios</t>
  </si>
  <si>
    <t xml:space="preserve">EV ceiling at close</t>
  </si>
  <si>
    <t xml:space="preserve">Modeled new-debt capacity</t>
  </si>
  <si>
    <t xml:space="preserve">Buyer cash available at close</t>
  </si>
  <si>
    <t xml:space="preserve">Capacity prerequisites</t>
  </si>
  <si>
    <t xml:space="preserve">Proposed new debt at start</t>
  </si>
  <si>
    <t xml:space="preserve">Proposed new debt principal repaid</t>
  </si>
  <si>
    <t xml:space="preserve">Proposed new debt at end</t>
  </si>
  <si>
    <t xml:space="preserve">Proposed new debt cash interest</t>
  </si>
  <si>
    <t xml:space="preserve">Unrestricted cash balance</t>
  </si>
  <si>
    <t xml:space="preserve">Cash reserve headroom</t>
  </si>
  <si>
    <t xml:space="preserve">Opening gross debt / annual EBITDA</t>
  </si>
  <si>
    <t xml:space="preserve">Annual EBITDA / cash interest</t>
  </si>
  <si>
    <t xml:space="preserve">Standalone return-supported EV</t>
  </si>
  <si>
    <t xml:space="preserve">Return-supported EV before opportunity cost</t>
  </si>
  <si>
    <t xml:space="preserve">Comparable alternative opportunity cost</t>
  </si>
  <si>
    <t xml:space="preserve">Opportunity-adjusted return-supported EV</t>
  </si>
  <si>
    <t xml:space="preserve">Active-case enterprise value ceiling</t>
  </si>
  <si>
    <t xml:space="preserve">Capacity tests opening gross debt against each year’s EBITDA and cumulative cash against each year-end reserve.</t>
  </si>
  <si>
    <t xml:space="preserve">Affordable EV is the lowest close / annual cash-reserve bound at the selected committed debt and equity amounts.</t>
  </si>
  <si>
    <t xml:space="preserve">Residual buyer cash carries forward. Changing the financing mix changes the bound; maximum debt need not maximize price.</t>
  </si>
  <si>
    <t xml:space="preserve">Annual tests do not detect intra-year cash troughs. Confirm actual covenant definitions, borrowing conditions and monthly liquidity.</t>
  </si>
  <si>
    <t xml:space="preserve">Alternatives</t>
  </si>
  <si>
    <t xml:space="preserve">Choice</t>
  </si>
  <si>
    <t xml:space="preserve">Initial cost</t>
  </si>
  <si>
    <t xml:space="preserve">Terminal value</t>
  </si>
  <si>
    <t xml:space="preserve">Feasible?</t>
  </si>
  <si>
    <t xml:space="preserve">Owner</t>
  </si>
  <si>
    <t xml:space="preserve">Evidence / basis</t>
  </si>
  <si>
    <t xml:space="preserve">Buy</t>
  </si>
  <si>
    <t xml:space="preserve">Assumption: confirm deliverability and timing</t>
  </si>
  <si>
    <t xml:space="preserve">Build</t>
  </si>
  <si>
    <t xml:space="preserve">Partner</t>
  </si>
  <si>
    <t xml:space="preserve">Do nothing</t>
  </si>
  <si>
    <t xml:space="preserve">Economic NPV</t>
  </si>
  <si>
    <t xml:space="preserve">NPV including zero floor</t>
  </si>
  <si>
    <t xml:space="preserve">Input status</t>
  </si>
  <si>
    <t xml:space="preserve">Decision status</t>
  </si>
  <si>
    <t xml:space="preserve">Best nonbuy candidate</t>
  </si>
  <si>
    <t xml:space="preserve">Buy NPV advantage</t>
  </si>
  <si>
    <t xml:space="preserve">Highest feasible nonbuy NPV</t>
  </si>
  <si>
    <t xml:space="preserve">Comparison basis</t>
  </si>
  <si>
    <t xml:space="preserve">Opportunity cost deducted from price</t>
  </si>
  <si>
    <t xml:space="preserve">Use the same five-year horizon, annual unlevered hurdle and common baseline. Initial costs occur at close.</t>
  </si>
  <si>
    <t xml:space="preserve">Annual cash flows include follow-on investment and foregone cash flow. Terminal values are entered separately.</t>
  </si>
  <si>
    <t xml:space="preserve">A positive feasible nonbuy NPV becomes the acquisition opportunity cost only after comparability is confirmed.</t>
  </si>
  <si>
    <t xml:space="preserve">The zero floor preserves the option to retain capital. No numeric ranking establishes capability, timing or feasibility.</t>
  </si>
  <si>
    <t xml:space="preserve">Buy NPV includes all synergy cash. Price shares positive annual cash benefits and bears negative annual cash in full.</t>
  </si>
  <si>
    <t xml:space="preserve">These are mutually exclusive projects. Available capital and funding are modeled in detail for Buy only.</t>
  </si>
  <si>
    <t xml:space="preserve">Guide</t>
  </si>
  <si>
    <t xml:space="preserve">Method / use</t>
  </si>
  <si>
    <t xml:space="preserve">Definition</t>
  </si>
  <si>
    <t xml:space="preserve">First 10–15 minutes</t>
  </si>
  <si>
    <t xml:space="preserve">Set the proposed enterprise value, cash reserve, return hurdle and strategic ceiling. Review the annual assumptions, choose financing and compare Buy / Build / Partner / Do nothing. Select Downside before using the hard walk-away.</t>
  </si>
  <si>
    <t xml:space="preserve">Price basis</t>
  </si>
  <si>
    <t xml:space="preserve">Every price is debt-free, cash-free enterprise value with normalized working capital. Convert actual seller equity proceeds separately for debt, cash, debt-like items and the agreed working-capital mechanism.</t>
  </si>
  <si>
    <t xml:space="preserve">Cases and timing</t>
  </si>
  <si>
    <t xml:space="preserve">One active case updates the same five-year build. Initial cash flows occur at close and annual cash flows at year-end. Base and Upside show active-case figures only. Downside must stress buyer and target together, including target revenue and margin.</t>
  </si>
  <si>
    <t xml:space="preserve">Available capital</t>
  </si>
  <si>
    <t xml:space="preserve">Buyer cash available = total buyer cash less restricted cash, the minimum unrestricted reserve and other commitments at close. Future buyer cash already deducts taxes, capex, working capital and all non-deal investment, but excludes existing interest and principal.</t>
  </si>
  <si>
    <t xml:space="preserve">Target standalone cash flow</t>
  </si>
  <si>
    <t xml:space="preserve">EBITDA less D&amp;A gives EBIT. Tax is applied only to positive EBIT. Add D&amp;A to NOPAT, then deduct capex, the increase in working capital and follow-on investment. Initial additional investment is separate. No interest tax shield or loss tax benefit is assumed.</t>
  </si>
  <si>
    <t xml:space="preserve">Buyer-created synergy</t>
  </si>
  <si>
    <t xml:space="preserve">Enter incremental after-tax cash flow net of realization cost once, excluding it from target standalone and buyer baseline inputs. Economic NPV includes all synergy cash. Price includes the allowed share of each positive annual cash flow and the full negative cash burden. No synergy terminal value or EBITDA add-back supports borrowing.</t>
  </si>
  <si>
    <t xml:space="preserve">Debt capacity</t>
  </si>
  <si>
    <t xml:space="preserve">For every year, solve new debt allowed by maximum opening gross debt / annual EBITDA and minimum annual EBITDA / cash interest. Use the minimum across years, capped at the committed borrowing limit. A negative underlying ratio capacity means even zero new debt fails the stated constraints.</t>
  </si>
  <si>
    <t xml:space="preserve">Debt and cash timing</t>
  </si>
  <si>
    <t xml:space="preserve">Interest uses opening balances. New debt repays the entered original-principal percentage annually and all remaining principal in Year 5. Existing debt follows its entered schedule. No refinancing or terminal-sale proceeds fund liquidity. Affordable EV is the minimum close and annual reserve-derived price bound at the selected committed debt and equity amounts.</t>
  </si>
  <si>
    <t xml:space="preserve">Proposed financing</t>
  </si>
  <si>
    <t xml:space="preserve">At each date, the price bound equals available buyer cash plus selected debt and equity, less close fees and investment, plus cumulative operating cash after all debt service. The minimum across close and Years 1–5 is affordable EV. The actual proposed-price cash roll-forward retains residual buyer cash. Changing the selected financing changes the bound; this is not global debt optimization.</t>
  </si>
  <si>
    <t xml:space="preserve">Equity ownership</t>
  </si>
  <si>
    <t xml:space="preserve">Common equity dilution = new gross proceeds / (pre-issue buyer equity value + new gross proceeds). Fees are paid separately at close. Zero equity does not require a pre-issue value. This is ownership dilution, not EPS dilution.</t>
  </si>
  <si>
    <t xml:space="preserve">Return-supported price</t>
  </si>
  <si>
    <t xml:space="preserve">Standalone ceiling = PV of standalone cash and terminal EV less fees and initial investment. Add the allowed share of each positive annual synergy cash flow and the full PV of each negative annual flow. Terminal EV is Year 5 standalone EBITDA, floored at zero, times the selected exit multiple. Discount year-end cash at the annual unlevered hurdle.</t>
  </si>
  <si>
    <t xml:space="preserve">Opportunity cost</t>
  </si>
  <si>
    <t xml:space="preserve">Use comparable, mutually exclusive choices with the same budget, horizon, hurdle and baseline. Confirm feasibility and timing for each. The maximum positive feasible nonbuy NPV is deducted from the acquisition return-supported price only after comparability is confirmed. The zero floor preserves the option to retain capital.</t>
  </si>
  <si>
    <t xml:space="preserve">Hard walk-away</t>
  </si>
  <si>
    <t xml:space="preserve">The minimum of affordable EV, opportunity-adjusted return-supported EV and strategic EV ceiling is the active-case ceiling. The hard walk-away appears only in Downside after owner, Verified evidence, approval record, confirmed required outcome and financing conditions. Nonpositive ceilings do not authorize a positive purchase price.</t>
  </si>
  <si>
    <t xml:space="preserve">IRR and payback</t>
  </si>
  <si>
    <t xml:space="preserve">Unlevered project IRR includes close EV, fees and investment, annual economic cash flow, and the Year 5 terminal sale. It displays n.a. for missing inputs, a nonnegative initial flow, no positive future flow, or cash flows that change sign more than once. Operating payback is the first whole year cumulative operating cash recovers the initial outlay; terminal sale is excluded.</t>
  </si>
  <si>
    <t xml:space="preserve">ROIC</t>
  </si>
  <si>
    <t xml:space="preserve">Year 1 standalone ROIC = Year 1 standalone NOPAT / (enterprise value + close investment + Year 1 follow-on investment). This acquisition-cost proxy excludes fees and buyer synergies and does not represent purchase-accounting invested capital or a mature run rate.</t>
  </si>
  <si>
    <t xml:space="preserve">Evidence and revisions</t>
  </si>
  <si>
    <t xml:space="preserve">All populated examples are Assumption. Replace them and record the decision owner, evidence / approval record and required outcome. Re-review financing commitments, alternative feasibility and the Verified label whenever material assumptions change. Labels do not update themselves.</t>
  </si>
  <si>
    <t xml:space="preserve">Limits that change the decision</t>
  </si>
  <si>
    <t xml:space="preserve">Annual cash tests can miss an intra-year shortage. Model actual monthly liquidity, debt documents, fees, taxes and seller equity adjustments before execution. Rates are fixed, new debt matures in Year 5 and only common equity is modeled. This is a first-pass allocation and affordability tool, not a full deal model.</t>
  </si>
</sst>
</file>

<file path=xl/styles.xml><?xml version="1.0" encoding="utf-8"?>
<styleSheet xmlns="http://schemas.openxmlformats.org/spreadsheetml/2006/main">
  <numFmts count="8">
    <numFmt numFmtId="164" formatCode="General"/>
    <numFmt numFmtId="165" formatCode="#,##0.0;\(#,##0.0\);\–"/>
    <numFmt numFmtId="166" formatCode="0.0%;\(0.0%\);\–"/>
    <numFmt numFmtId="167" formatCode="mm/dd/yy"/>
    <numFmt numFmtId="168" formatCode="0"/>
    <numFmt numFmtId="169" formatCode="0.00\x"/>
    <numFmt numFmtId="170" formatCode="0.000\x"/>
    <numFmt numFmtId="171" formatCode="0.00;\(0.00\);0.00"/>
  </numFmts>
  <fonts count="12">
    <font>
      <sz val="10"/>
      <name val="Arial"/>
      <family val="2"/>
    </font>
    <font>
      <sz val="10"/>
      <name val="Arial"/>
      <family val="0"/>
    </font>
    <font>
      <sz val="10"/>
      <name val="Arial"/>
      <family val="0"/>
    </font>
    <font>
      <sz val="10"/>
      <name val="Arial"/>
      <family val="0"/>
    </font>
    <font>
      <sz val="11"/>
      <name val="Calibri"/>
      <family val="0"/>
      <charset val="1"/>
    </font>
    <font>
      <sz val="10"/>
      <color rgb="FF1A1A18"/>
      <name val="Arial"/>
      <family val="0"/>
      <charset val="1"/>
    </font>
    <font>
      <b val="true"/>
      <sz val="16"/>
      <color rgb="FF1A1A18"/>
      <name val="Arial"/>
      <family val="0"/>
      <charset val="1"/>
    </font>
    <font>
      <i val="true"/>
      <sz val="10"/>
      <color rgb="FF5C5C54"/>
      <name val="Arial"/>
      <family val="0"/>
      <charset val="1"/>
    </font>
    <font>
      <sz val="10"/>
      <color rgb="FF00804A"/>
      <name val="Arial"/>
      <family val="0"/>
      <charset val="1"/>
    </font>
    <font>
      <b val="true"/>
      <sz val="10"/>
      <color rgb="FFFFFFFF"/>
      <name val="Arial"/>
      <family val="0"/>
      <charset val="1"/>
    </font>
    <font>
      <sz val="10"/>
      <color rgb="FF0000FF"/>
      <name val="Arial"/>
      <family val="0"/>
      <charset val="1"/>
    </font>
    <font>
      <sz val="10"/>
      <color rgb="FF000000"/>
      <name val="Arial"/>
      <family val="0"/>
      <charset val="1"/>
    </font>
  </fonts>
  <fills count="6">
    <fill>
      <patternFill patternType="none"/>
    </fill>
    <fill>
      <patternFill patternType="gray125"/>
    </fill>
    <fill>
      <patternFill patternType="solid">
        <fgColor rgb="FF173D34"/>
        <bgColor rgb="FF003366"/>
      </patternFill>
    </fill>
    <fill>
      <patternFill patternType="solid">
        <fgColor rgb="FFFFF3CD"/>
        <bgColor rgb="FFFCE8E6"/>
      </patternFill>
    </fill>
    <fill>
      <patternFill patternType="solid">
        <fgColor rgb="FFFFFFFF"/>
        <bgColor rgb="FFEAF1ED"/>
      </patternFill>
    </fill>
    <fill>
      <patternFill patternType="solid">
        <fgColor rgb="FFEAF1ED"/>
        <bgColor rgb="FFFCE8E6"/>
      </patternFill>
    </fill>
  </fills>
  <borders count="2">
    <border diagonalUp="false" diagonalDown="false">
      <left/>
      <right/>
      <top/>
      <bottom/>
      <diagonal/>
    </border>
    <border diagonalUp="false" diagonalDown="false">
      <left style="dotted">
        <color rgb="FF173D34"/>
      </left>
      <right style="dotted">
        <color rgb="FF173D34"/>
      </right>
      <top style="dotted">
        <color rgb="FF173D34"/>
      </top>
      <bottom style="dotted">
        <color rgb="FF173D34"/>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40">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false" applyAlignment="true" applyProtection="false">
      <alignment horizontal="general" vertical="center" textRotation="0" wrapText="false" indent="0" shrinkToFit="false"/>
      <protection locked="true" hidden="false"/>
    </xf>
    <xf numFmtId="164" fontId="6" fillId="0" borderId="0" xfId="20" applyFont="true" applyBorder="false" applyAlignment="true" applyProtection="false">
      <alignment horizontal="general" vertical="center" textRotation="0" wrapText="false" indent="0" shrinkToFit="false"/>
      <protection locked="true" hidden="false"/>
    </xf>
    <xf numFmtId="164" fontId="7" fillId="0" borderId="0" xfId="20" applyFont="true" applyBorder="false" applyAlignment="true" applyProtection="false">
      <alignment horizontal="general" vertical="center" textRotation="0" wrapText="false" indent="0" shrinkToFit="false"/>
      <protection locked="true" hidden="false"/>
    </xf>
    <xf numFmtId="164" fontId="8" fillId="0" borderId="1" xfId="20" applyFont="true" applyBorder="true" applyAlignment="true" applyProtection="false">
      <alignment horizontal="general" vertical="center" textRotation="0" wrapText="false" indent="0" shrinkToFit="false"/>
      <protection locked="true" hidden="false"/>
    </xf>
    <xf numFmtId="164" fontId="9" fillId="2" borderId="0" xfId="20" applyFont="true" applyBorder="false" applyAlignment="true" applyProtection="false">
      <alignment horizontal="center" vertical="center" textRotation="0" wrapText="true" indent="0" shrinkToFit="false"/>
      <protection locked="true" hidden="false"/>
    </xf>
    <xf numFmtId="165" fontId="9" fillId="2" borderId="0" xfId="20" applyFont="true" applyBorder="false" applyAlignment="true" applyProtection="false">
      <alignment horizontal="center" vertical="center" textRotation="0" wrapText="true" indent="0" shrinkToFit="false"/>
      <protection locked="true" hidden="false"/>
    </xf>
    <xf numFmtId="165" fontId="5" fillId="0" borderId="0" xfId="20" applyFont="true" applyBorder="false" applyAlignment="true" applyProtection="false">
      <alignment horizontal="general" vertical="center" textRotation="0" wrapText="false" indent="0" shrinkToFit="false"/>
      <protection locked="true" hidden="false"/>
    </xf>
    <xf numFmtId="164" fontId="5" fillId="0" borderId="0" xfId="20" applyFont="true" applyBorder="false" applyAlignment="true" applyProtection="false">
      <alignment horizontal="general" vertical="center" textRotation="0" wrapText="true" indent="0" shrinkToFit="false"/>
      <protection locked="true" hidden="false"/>
    </xf>
    <xf numFmtId="165" fontId="5" fillId="0" borderId="0" xfId="20" applyFont="true" applyBorder="false" applyAlignment="true" applyProtection="false">
      <alignment horizontal="general" vertical="center" textRotation="0" wrapText="true" indent="0" shrinkToFit="false"/>
      <protection locked="true" hidden="false"/>
    </xf>
    <xf numFmtId="166" fontId="5" fillId="0" borderId="0" xfId="20" applyFont="true" applyBorder="false" applyAlignment="true" applyProtection="false">
      <alignment horizontal="general" vertical="center" textRotation="0" wrapText="true" indent="0" shrinkToFit="false"/>
      <protection locked="true" hidden="false"/>
    </xf>
    <xf numFmtId="165" fontId="5" fillId="3" borderId="0" xfId="20" applyFont="true" applyBorder="false" applyAlignment="true" applyProtection="false">
      <alignment horizontal="general" vertical="center" textRotation="0" wrapText="true" indent="0" shrinkToFit="false"/>
      <protection locked="true" hidden="false"/>
    </xf>
    <xf numFmtId="165" fontId="7" fillId="0" borderId="0" xfId="20" applyFont="true" applyBorder="false" applyAlignment="true" applyProtection="false">
      <alignment horizontal="general" vertical="center" textRotation="0" wrapText="false" indent="0" shrinkToFit="false"/>
      <protection locked="true" hidden="false"/>
    </xf>
    <xf numFmtId="167" fontId="5" fillId="3" borderId="0" xfId="20" applyFont="true" applyBorder="false" applyAlignment="true" applyProtection="false">
      <alignment horizontal="general" vertical="center" textRotation="0" wrapText="true" indent="0" shrinkToFit="false"/>
      <protection locked="true" hidden="false"/>
    </xf>
    <xf numFmtId="168" fontId="10" fillId="3" borderId="0" xfId="20" applyFont="true" applyBorder="false" applyAlignment="true" applyProtection="false">
      <alignment horizontal="general" vertical="center" textRotation="0" wrapText="true" indent="0" shrinkToFit="false"/>
      <protection locked="true" hidden="false"/>
    </xf>
    <xf numFmtId="165" fontId="11" fillId="4" borderId="0" xfId="20" applyFont="true" applyBorder="false" applyAlignment="true" applyProtection="false">
      <alignment horizontal="general" vertical="center" textRotation="0" wrapText="true" indent="0" shrinkToFit="false"/>
      <protection locked="true" hidden="false"/>
    </xf>
    <xf numFmtId="166" fontId="10" fillId="3" borderId="0" xfId="20" applyFont="true" applyBorder="false" applyAlignment="true" applyProtection="false">
      <alignment horizontal="general" vertical="center" textRotation="0" wrapText="true" indent="0" shrinkToFit="false"/>
      <protection locked="true" hidden="false"/>
    </xf>
    <xf numFmtId="165" fontId="10" fillId="3" borderId="0" xfId="20" applyFont="true" applyBorder="false" applyAlignment="true" applyProtection="false">
      <alignment horizontal="general" vertical="center" textRotation="0" wrapText="true" indent="0" shrinkToFit="false"/>
      <protection locked="true" hidden="false"/>
    </xf>
    <xf numFmtId="169" fontId="10" fillId="3" borderId="0" xfId="20" applyFont="true" applyBorder="false" applyAlignment="true" applyProtection="false">
      <alignment horizontal="general" vertical="center" textRotation="0" wrapText="true" indent="0" shrinkToFit="false"/>
      <protection locked="true" hidden="false"/>
    </xf>
    <xf numFmtId="165" fontId="11" fillId="0" borderId="0" xfId="20" applyFont="true" applyBorder="false" applyAlignment="true" applyProtection="false">
      <alignment horizontal="general" vertical="center" textRotation="0" wrapText="true" indent="0" shrinkToFit="false"/>
      <protection locked="true" hidden="false"/>
    </xf>
    <xf numFmtId="164" fontId="5" fillId="5" borderId="0" xfId="20" applyFont="true" applyBorder="false" applyAlignment="true" applyProtection="false">
      <alignment horizontal="general" vertical="center" textRotation="0" wrapText="false" indent="0" shrinkToFit="false"/>
      <protection locked="true" hidden="false"/>
    </xf>
    <xf numFmtId="165" fontId="5" fillId="5" borderId="0" xfId="20" applyFont="true" applyBorder="false" applyAlignment="true" applyProtection="false">
      <alignment horizontal="general" vertical="center" textRotation="0" wrapText="false" indent="0" shrinkToFit="false"/>
      <protection locked="true" hidden="false"/>
    </xf>
    <xf numFmtId="165" fontId="11" fillId="5" borderId="0" xfId="20" applyFont="true" applyBorder="false" applyAlignment="true" applyProtection="false">
      <alignment horizontal="general" vertical="center" textRotation="0" wrapText="false" indent="0" shrinkToFit="false"/>
      <protection locked="true" hidden="false"/>
    </xf>
    <xf numFmtId="165" fontId="10" fillId="3" borderId="0" xfId="20" applyFont="true" applyBorder="false" applyAlignment="true" applyProtection="false">
      <alignment horizontal="general" vertical="center" textRotation="0" wrapText="false" indent="0" shrinkToFit="false"/>
      <protection locked="true" hidden="false"/>
    </xf>
    <xf numFmtId="166" fontId="11" fillId="5" borderId="0" xfId="20" applyFont="true" applyBorder="false" applyAlignment="true" applyProtection="false">
      <alignment horizontal="general" vertical="center" textRotation="0" wrapText="false" indent="0" shrinkToFit="false"/>
      <protection locked="true" hidden="false"/>
    </xf>
    <xf numFmtId="166" fontId="10" fillId="3" borderId="0" xfId="20" applyFont="true" applyBorder="false" applyAlignment="true" applyProtection="false">
      <alignment horizontal="general" vertical="center" textRotation="0" wrapText="false" indent="0" shrinkToFit="false"/>
      <protection locked="true" hidden="false"/>
    </xf>
    <xf numFmtId="169" fontId="11" fillId="5" borderId="0" xfId="20" applyFont="true" applyBorder="false" applyAlignment="true" applyProtection="false">
      <alignment horizontal="general" vertical="center" textRotation="0" wrapText="false" indent="0" shrinkToFit="false"/>
      <protection locked="true" hidden="false"/>
    </xf>
    <xf numFmtId="169" fontId="10" fillId="3" borderId="0" xfId="20" applyFont="true" applyBorder="false" applyAlignment="true" applyProtection="false">
      <alignment horizontal="general" vertical="center" textRotation="0" wrapText="false" indent="0" shrinkToFit="false"/>
      <protection locked="true" hidden="false"/>
    </xf>
    <xf numFmtId="165" fontId="11" fillId="0" borderId="0" xfId="20" applyFont="true" applyBorder="false" applyAlignment="true" applyProtection="false">
      <alignment horizontal="general" vertical="center" textRotation="0" wrapText="false" indent="0" shrinkToFit="false"/>
      <protection locked="true" hidden="false"/>
    </xf>
    <xf numFmtId="165" fontId="8" fillId="0" borderId="0" xfId="20" applyFont="true" applyBorder="false" applyAlignment="true" applyProtection="false">
      <alignment horizontal="general" vertical="center" textRotation="0" wrapText="false" indent="0" shrinkToFit="false"/>
      <protection locked="true" hidden="false"/>
    </xf>
    <xf numFmtId="166" fontId="8" fillId="0" borderId="0" xfId="20" applyFont="true" applyBorder="false" applyAlignment="true" applyProtection="false">
      <alignment horizontal="general" vertical="center" textRotation="0" wrapText="false" indent="0" shrinkToFit="false"/>
      <protection locked="true" hidden="false"/>
    </xf>
    <xf numFmtId="170" fontId="8" fillId="0" borderId="0" xfId="20" applyFont="true" applyBorder="false" applyAlignment="true" applyProtection="false">
      <alignment horizontal="general" vertical="center" textRotation="0" wrapText="false" indent="0" shrinkToFit="false"/>
      <protection locked="true" hidden="false"/>
    </xf>
    <xf numFmtId="166" fontId="11" fillId="0" borderId="0" xfId="20" applyFont="true" applyBorder="false" applyAlignment="true" applyProtection="false">
      <alignment horizontal="general" vertical="center" textRotation="0" wrapText="false" indent="0" shrinkToFit="false"/>
      <protection locked="true" hidden="false"/>
    </xf>
    <xf numFmtId="165" fontId="8" fillId="0" borderId="0" xfId="20" applyFont="true" applyBorder="false" applyAlignment="true" applyProtection="false">
      <alignment horizontal="general" vertical="center" textRotation="0" wrapText="true" indent="0" shrinkToFit="false"/>
      <protection locked="true" hidden="false"/>
    </xf>
    <xf numFmtId="166" fontId="8" fillId="0" borderId="0" xfId="20" applyFont="true" applyBorder="false" applyAlignment="true" applyProtection="false">
      <alignment horizontal="general" vertical="center" textRotation="0" wrapText="true" indent="0" shrinkToFit="false"/>
      <protection locked="true" hidden="false"/>
    </xf>
    <xf numFmtId="171" fontId="8" fillId="0" borderId="0" xfId="20" applyFont="true" applyBorder="false" applyAlignment="true" applyProtection="false">
      <alignment horizontal="general" vertical="center" textRotation="0" wrapText="false" indent="0" shrinkToFit="false"/>
      <protection locked="true" hidden="false"/>
    </xf>
    <xf numFmtId="169" fontId="8" fillId="0" borderId="0" xfId="20" applyFont="true" applyBorder="false" applyAlignment="true" applyProtection="false">
      <alignment horizontal="general" vertical="center" textRotation="0" wrapText="false" indent="0" shrinkToFit="false"/>
      <protection locked="true" hidden="false"/>
    </xf>
    <xf numFmtId="164" fontId="5" fillId="3" borderId="0" xfId="20" applyFont="true" applyBorder="false" applyAlignment="true" applyProtection="false">
      <alignment horizontal="general" vertical="center" textRotation="0" wrapText="true" indent="0" shrinkToFit="false"/>
      <protection locked="true" hidden="false"/>
    </xf>
    <xf numFmtId="164" fontId="11" fillId="0" borderId="0" xfId="20" applyFont="true" applyBorder="false" applyAlignment="true" applyProtection="false">
      <alignment horizontal="general" vertical="center" textRotation="0" wrapText="false" indent="0" shrinkToFit="false"/>
      <protection locked="true" hidden="false"/>
    </xf>
    <xf numFmtId="165" fontId="8" fillId="0" borderId="0" xfId="20" applyFont="true" applyBorder="false" applyAlignment="true" applyProtection="false">
      <alignment horizontal="center" vertical="center"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 xfId="20"/>
  </cellStyles>
  <dxfs count="1">
    <dxf>
      <font>
        <b val="1"/>
        <color rgb="FFA61C17"/>
      </font>
      <fill>
        <patternFill>
          <bgColor rgb="FFFCE8E6"/>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4A"/>
      <rgbColor rgb="FFCEC9BC"/>
      <rgbColor rgb="FF808080"/>
      <rgbColor rgb="FF9999FF"/>
      <rgbColor rgb="FF993366"/>
      <rgbColor rgb="FFFFF3CD"/>
      <rgbColor rgb="FFEAF1ED"/>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CE8E6"/>
      <rgbColor rgb="FF99CCFF"/>
      <rgbColor rgb="FFFF99CC"/>
      <rgbColor rgb="FFCC99FF"/>
      <rgbColor rgb="FFFFCC99"/>
      <rgbColor rgb="FF3366FF"/>
      <rgbColor rgb="FF33CCCC"/>
      <rgbColor rgb="FF99CC00"/>
      <rgbColor rgb="FFFFCC00"/>
      <rgbColor rgb="FFFF9900"/>
      <rgbColor rgb="FFFF6600"/>
      <rgbColor rgb="FF5C5C54"/>
      <rgbColor rgb="FF969696"/>
      <rgbColor rgb="FF003366"/>
      <rgbColor rgb="FF477467"/>
      <rgbColor rgb="FF003300"/>
      <rgbColor rgb="FF1A1A18"/>
      <rgbColor rgb="FFA61C17"/>
      <rgbColor rgb="FF993366"/>
      <rgbColor rgb="FF333399"/>
      <rgbColor rgb="FF173D3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pitchFamily="0" charset="1"/>
        <a:ea typeface="Calibri Light" pitchFamily="0" charset="1"/>
        <a:cs typeface="Calibri Light"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l="0" t="0" r="0" b="0"/>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l="0" t="0" r="0" b="0"/>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73D34"/>
    <pageSetUpPr fitToPage="false"/>
  </sheetPr>
  <dimension ref="A1:M11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1" style="0" width="2.5"/>
    <col collapsed="false" customWidth="true" hidden="false" outlineLevel="0" max="3" min="3" style="0" width="48"/>
    <col collapsed="false" customWidth="true" hidden="false" outlineLevel="0" max="4" min="4" style="0" width="32"/>
    <col collapsed="false" customWidth="true" hidden="false" outlineLevel="0" max="5" min="5" style="0" width="3"/>
    <col collapsed="false" customWidth="true" hidden="false" outlineLevel="0" max="6" min="6" style="0" width="44"/>
    <col collapsed="false" customWidth="true" hidden="false" outlineLevel="0" max="7" min="7" style="0" width="30"/>
    <col collapsed="false" customWidth="true" hidden="false" outlineLevel="0" max="13" min="8" style="0" width="16"/>
  </cols>
  <sheetData>
    <row r="1" customFormat="false" ht="24.75" hidden="false" customHeight="true" outlineLevel="0" collapsed="false">
      <c r="A1" s="1"/>
      <c r="B1" s="1"/>
      <c r="C1" s="1"/>
      <c r="D1" s="1"/>
      <c r="E1" s="1"/>
      <c r="F1" s="1"/>
      <c r="G1" s="1"/>
      <c r="H1" s="1"/>
      <c r="I1" s="1"/>
      <c r="J1" s="1"/>
      <c r="K1" s="1"/>
      <c r="L1" s="1"/>
      <c r="M1" s="1"/>
    </row>
    <row r="2" customFormat="false" ht="24.75" hidden="false" customHeight="true" outlineLevel="0" collapsed="false">
      <c r="A2" s="1"/>
      <c r="B2" s="1"/>
      <c r="C2" s="2" t="s">
        <v>0</v>
      </c>
      <c r="D2" s="1"/>
      <c r="E2" s="1"/>
      <c r="F2" s="1"/>
      <c r="G2" s="1"/>
      <c r="H2" s="1"/>
      <c r="I2" s="1"/>
      <c r="J2" s="1"/>
      <c r="K2" s="1"/>
      <c r="L2" s="1"/>
      <c r="M2" s="1"/>
    </row>
    <row r="3" customFormat="false" ht="24.75" hidden="false" customHeight="true" outlineLevel="0" collapsed="false">
      <c r="A3" s="1"/>
      <c r="B3" s="1"/>
      <c r="C3" s="3" t="s">
        <v>1</v>
      </c>
      <c r="D3" s="1"/>
      <c r="E3" s="1"/>
      <c r="F3" s="1"/>
      <c r="G3" s="1"/>
      <c r="H3" s="1"/>
      <c r="I3" s="1"/>
      <c r="J3" s="1"/>
      <c r="K3" s="1"/>
      <c r="L3" s="1"/>
      <c r="M3" s="1"/>
    </row>
    <row r="4" customFormat="false" ht="24.75" hidden="false" customHeight="true" outlineLevel="0" collapsed="false">
      <c r="A4" s="1"/>
      <c r="B4" s="1"/>
      <c r="C4" s="1" t="s">
        <v>2</v>
      </c>
      <c r="D4" s="4" t="str">
        <f aca="false">Controls!D9</f>
        <v>Base</v>
      </c>
      <c r="E4" s="1"/>
      <c r="F4" s="1"/>
      <c r="G4" s="1"/>
      <c r="H4" s="1"/>
      <c r="I4" s="1"/>
      <c r="J4" s="1"/>
      <c r="K4" s="1"/>
      <c r="L4" s="1"/>
      <c r="M4" s="1"/>
    </row>
    <row r="5" customFormat="false" ht="24.75" hidden="false" customHeight="true" outlineLevel="0" collapsed="false">
      <c r="A5" s="1"/>
      <c r="B5" s="1"/>
      <c r="C5" s="1"/>
      <c r="D5" s="1"/>
      <c r="E5" s="1"/>
      <c r="F5" s="1"/>
      <c r="G5" s="1"/>
      <c r="H5" s="1"/>
      <c r="I5" s="1"/>
      <c r="J5" s="1"/>
      <c r="K5" s="1"/>
      <c r="L5" s="1"/>
      <c r="M5" s="1"/>
    </row>
    <row r="6" customFormat="false" ht="37.5" hidden="false" customHeight="true" outlineLevel="0" collapsed="false">
      <c r="A6" s="1"/>
      <c r="B6" s="1"/>
      <c r="C6" s="5" t="s">
        <v>3</v>
      </c>
      <c r="D6" s="6" t="s">
        <v>4</v>
      </c>
      <c r="E6" s="7"/>
      <c r="F6" s="6" t="s">
        <v>5</v>
      </c>
      <c r="G6" s="6" t="s">
        <v>4</v>
      </c>
      <c r="H6" s="7"/>
      <c r="I6" s="7"/>
      <c r="J6" s="1"/>
      <c r="K6" s="1"/>
      <c r="L6" s="1"/>
      <c r="M6" s="1"/>
    </row>
    <row r="7" customFormat="false" ht="39" hidden="false" customHeight="true" outlineLevel="0" collapsed="false">
      <c r="A7" s="1"/>
      <c r="B7" s="1"/>
      <c r="C7" s="8" t="s">
        <v>6</v>
      </c>
      <c r="D7" s="9" t="str">
        <f aca="false">Capacity!D58</f>
        <v>Select Downside</v>
      </c>
      <c r="E7" s="9"/>
      <c r="F7" s="9" t="s">
        <v>7</v>
      </c>
      <c r="G7" s="9" t="str">
        <f aca="false">Capacity!D50</f>
        <v>Breach: proposed funding</v>
      </c>
      <c r="H7" s="7"/>
      <c r="I7" s="7"/>
      <c r="J7" s="1"/>
      <c r="K7" s="1"/>
      <c r="L7" s="1"/>
      <c r="M7" s="1"/>
    </row>
    <row r="8" customFormat="false" ht="39" hidden="false" customHeight="true" outlineLevel="0" collapsed="false">
      <c r="A8" s="1"/>
      <c r="B8" s="1"/>
      <c r="C8" s="8" t="s">
        <v>8</v>
      </c>
      <c r="D8" s="9" t="str">
        <f aca="false">Capacity!D59</f>
        <v>Open hard walk-away</v>
      </c>
      <c r="E8" s="9"/>
      <c r="F8" s="9" t="s">
        <v>9</v>
      </c>
      <c r="G8" s="9" t="n">
        <f aca="false">IF(NOT(ISNUMBER(Capacity!D36)),"Open inputs",Capacity!D36)</f>
        <v>15</v>
      </c>
      <c r="H8" s="7"/>
      <c r="I8" s="7"/>
      <c r="J8" s="1"/>
      <c r="K8" s="1"/>
      <c r="L8" s="1"/>
      <c r="M8" s="1"/>
    </row>
    <row r="9" customFormat="false" ht="39" hidden="false" customHeight="true" outlineLevel="0" collapsed="false">
      <c r="A9" s="1"/>
      <c r="B9" s="1"/>
      <c r="C9" s="8" t="s">
        <v>10</v>
      </c>
      <c r="D9" s="9" t="n">
        <f aca="false">Controls!D18</f>
        <v>35</v>
      </c>
      <c r="E9" s="9"/>
      <c r="F9" s="9" t="s">
        <v>11</v>
      </c>
      <c r="G9" s="9" t="n">
        <f aca="false">IF(NOT(ISNUMBER(Capacity!D35)),"Open inputs",Capacity!D35)</f>
        <v>0</v>
      </c>
      <c r="H9" s="7"/>
      <c r="I9" s="7"/>
      <c r="J9" s="1"/>
      <c r="K9" s="1"/>
      <c r="L9" s="1"/>
      <c r="M9" s="1"/>
    </row>
    <row r="10" customFormat="false" ht="39" hidden="false" customHeight="true" outlineLevel="0" collapsed="false">
      <c r="A10" s="1"/>
      <c r="B10" s="1"/>
      <c r="C10" s="8" t="s">
        <v>12</v>
      </c>
      <c r="D10" s="9" t="str">
        <f aca="false">IF(ISNUMBER(Capacity!D37),Capacity!D37,IF(Capacity!D38&lt;&gt;"Capacity calculated",Capacity!D38,IF(Financing!I22&lt;&gt;"Funding confirmed","Open: funding not committed",IF(Financing!I7&gt;Capacity!D35,"Open: proposed debt above committed limit",IF(Financing!I19&gt;Controls!D31,"Open: dilution above limit","Open inputs")))))</f>
        <v>Open: funding not committed</v>
      </c>
      <c r="E10" s="9"/>
      <c r="F10" s="9" t="s">
        <v>13</v>
      </c>
      <c r="G10" s="10" t="n">
        <f aca="false">IF(NOT(ISNUMBER(Financing!I19)),"Open inputs",Financing!I19)</f>
        <v>0.0588235294117647</v>
      </c>
      <c r="H10" s="7"/>
      <c r="I10" s="7"/>
      <c r="J10" s="1"/>
      <c r="K10" s="1"/>
      <c r="L10" s="1"/>
      <c r="M10" s="1"/>
    </row>
    <row r="11" customFormat="false" ht="39" hidden="false" customHeight="true" outlineLevel="0" collapsed="false">
      <c r="A11" s="1"/>
      <c r="B11" s="1"/>
      <c r="C11" s="8" t="s">
        <v>14</v>
      </c>
      <c r="D11" s="9" t="n">
        <f aca="false">IF(NOT(ISNUMBER(Capacity!D52)),"Open inputs",Capacity!D52)</f>
        <v>35.5117757086594</v>
      </c>
      <c r="E11" s="9"/>
      <c r="F11" s="9" t="s">
        <v>15</v>
      </c>
      <c r="G11" s="9" t="n">
        <f aca="false">IF(NOT(ISNUMBER('Deal cash flow'!D38)),"Open inputs",'Deal cash flow'!D38)</f>
        <v>4.82683629508248</v>
      </c>
      <c r="H11" s="7"/>
      <c r="I11" s="7"/>
      <c r="J11" s="1"/>
      <c r="K11" s="1"/>
      <c r="L11" s="1"/>
      <c r="M11" s="1"/>
    </row>
    <row r="12" customFormat="false" ht="39" hidden="false" customHeight="true" outlineLevel="0" collapsed="false">
      <c r="A12" s="1"/>
      <c r="B12" s="1"/>
      <c r="C12" s="8" t="s">
        <v>16</v>
      </c>
      <c r="D12" s="9" t="n">
        <f aca="false">IF(NOT(ISNUMBER(Capacity!D53)),"Open inputs",Capacity!D53)</f>
        <v>2.15753029321153</v>
      </c>
      <c r="E12" s="9"/>
      <c r="F12" s="9" t="s">
        <v>17</v>
      </c>
      <c r="G12" s="10" t="n">
        <f aca="false">'Deal cash flow'!D39</f>
        <v>0.181947261820613</v>
      </c>
      <c r="H12" s="7"/>
      <c r="I12" s="7"/>
      <c r="J12" s="1"/>
      <c r="K12" s="1"/>
      <c r="L12" s="1"/>
      <c r="M12" s="1"/>
    </row>
    <row r="13" customFormat="false" ht="39" hidden="false" customHeight="true" outlineLevel="0" collapsed="false">
      <c r="A13" s="1"/>
      <c r="B13" s="1"/>
      <c r="C13" s="8" t="s">
        <v>18</v>
      </c>
      <c r="D13" s="9" t="str">
        <f aca="false">IF(NOT(ISNUMBER(Capacity!D55)),"Open comparison",Capacity!D55)</f>
        <v>Open comparison</v>
      </c>
      <c r="E13" s="9"/>
      <c r="F13" s="9" t="s">
        <v>19</v>
      </c>
      <c r="G13" s="9" t="str">
        <f aca="false">'Deal cash flow'!D40</f>
        <v>Not in 5 years</v>
      </c>
      <c r="H13" s="7"/>
      <c r="I13" s="7"/>
      <c r="J13" s="1"/>
      <c r="K13" s="1"/>
      <c r="L13" s="1"/>
      <c r="M13" s="1"/>
    </row>
    <row r="14" customFormat="false" ht="39" hidden="false" customHeight="true" outlineLevel="0" collapsed="false">
      <c r="A14" s="1"/>
      <c r="B14" s="1"/>
      <c r="C14" s="8" t="s">
        <v>20</v>
      </c>
      <c r="D14" s="9" t="str">
        <f aca="false">IF(NOT(ISNUMBER(Capacity!D56)),"Open comparison",Capacity!D56)</f>
        <v>Open comparison</v>
      </c>
      <c r="E14" s="9"/>
      <c r="F14" s="9" t="s">
        <v>21</v>
      </c>
      <c r="G14" s="10" t="n">
        <f aca="false">'Deal cash flow'!D41</f>
        <v>0.0986842105263158</v>
      </c>
      <c r="H14" s="7"/>
      <c r="I14" s="7"/>
      <c r="J14" s="1"/>
      <c r="K14" s="1"/>
      <c r="L14" s="1"/>
      <c r="M14" s="1"/>
    </row>
    <row r="15" customFormat="false" ht="39" hidden="false" customHeight="true" outlineLevel="0" collapsed="false">
      <c r="A15" s="1"/>
      <c r="B15" s="1"/>
      <c r="C15" s="8" t="s">
        <v>22</v>
      </c>
      <c r="D15" s="9" t="n">
        <f aca="false">Controls!D22</f>
        <v>38</v>
      </c>
      <c r="E15" s="9"/>
      <c r="F15" s="9" t="s">
        <v>23</v>
      </c>
      <c r="G15" s="9" t="n">
        <f aca="false">IF(COUNT(Capacity!D46:I46)&lt;&gt;6,"Open inputs",MIN(Capacity!D46:I46))</f>
        <v>-6</v>
      </c>
      <c r="H15" s="7"/>
      <c r="I15" s="7"/>
      <c r="J15" s="1"/>
      <c r="K15" s="1"/>
      <c r="L15" s="1"/>
      <c r="M15" s="1"/>
    </row>
    <row r="16" customFormat="false" ht="39" hidden="false" customHeight="true" outlineLevel="0" collapsed="false">
      <c r="A16" s="1"/>
      <c r="B16" s="1"/>
      <c r="C16" s="8" t="s">
        <v>24</v>
      </c>
      <c r="D16" s="9" t="str">
        <f aca="false">IF(NOT(ISNUMBER(Capacity!D57)),"Open inputs / comparison",Capacity!D57)</f>
        <v>Open inputs / comparison</v>
      </c>
      <c r="E16" s="9"/>
      <c r="F16" s="9" t="s">
        <v>25</v>
      </c>
      <c r="G16" s="9" t="str">
        <f aca="false">IF(NOT(ISNUMBER(Alternatives!D22)),"Open comparison",Alternatives!D22)</f>
        <v>Open comparison</v>
      </c>
      <c r="H16" s="7"/>
      <c r="I16" s="7"/>
      <c r="J16" s="1"/>
      <c r="K16" s="1"/>
      <c r="L16" s="1"/>
      <c r="M16" s="1"/>
    </row>
    <row r="17" customFormat="false" ht="24.75" hidden="false" customHeight="true" outlineLevel="0" collapsed="false">
      <c r="A17" s="1"/>
      <c r="B17" s="1"/>
      <c r="C17" s="1"/>
      <c r="D17" s="7"/>
      <c r="E17" s="7"/>
      <c r="F17" s="7"/>
      <c r="G17" s="7"/>
      <c r="H17" s="7"/>
      <c r="I17" s="7"/>
      <c r="J17" s="1"/>
      <c r="K17" s="1"/>
      <c r="L17" s="1"/>
      <c r="M17" s="1"/>
    </row>
    <row r="18" customFormat="false" ht="24.75" hidden="false" customHeight="true" outlineLevel="0" collapsed="false">
      <c r="A18" s="1"/>
      <c r="B18" s="1"/>
      <c r="C18" s="1"/>
      <c r="D18" s="7"/>
      <c r="E18" s="7"/>
      <c r="F18" s="7"/>
      <c r="G18" s="7"/>
      <c r="H18" s="7"/>
      <c r="I18" s="7"/>
      <c r="J18" s="1"/>
      <c r="K18" s="1"/>
      <c r="L18" s="1"/>
      <c r="M18" s="1"/>
    </row>
    <row r="19" customFormat="false" ht="37.5" hidden="false" customHeight="true" outlineLevel="0" collapsed="false">
      <c r="A19" s="1"/>
      <c r="B19" s="1"/>
      <c r="C19" s="5" t="s">
        <v>26</v>
      </c>
      <c r="D19" s="6" t="s">
        <v>27</v>
      </c>
      <c r="E19" s="6"/>
      <c r="F19" s="6" t="s">
        <v>28</v>
      </c>
      <c r="G19" s="6"/>
      <c r="H19" s="7"/>
      <c r="I19" s="7"/>
      <c r="J19" s="1"/>
      <c r="K19" s="1"/>
      <c r="L19" s="1"/>
      <c r="M19" s="1"/>
    </row>
    <row r="20" customFormat="false" ht="54.75" hidden="false" customHeight="true" outlineLevel="0" collapsed="false">
      <c r="A20" s="1"/>
      <c r="B20" s="1"/>
      <c r="C20" s="8" t="s">
        <v>29</v>
      </c>
      <c r="D20" s="9" t="str">
        <f aca="false">Controls!D32</f>
        <v>Assumption: acquire distribution capability</v>
      </c>
      <c r="E20" s="9"/>
      <c r="F20" s="9" t="s">
        <v>30</v>
      </c>
      <c r="G20" s="9" t="str">
        <f aca="false">Controls!D33</f>
        <v>Replace assumptions, confirm funding and run Downside</v>
      </c>
      <c r="H20" s="7"/>
      <c r="I20" s="7"/>
      <c r="J20" s="1"/>
      <c r="K20" s="1"/>
      <c r="L20" s="1"/>
      <c r="M20" s="1"/>
    </row>
    <row r="21" customFormat="false" ht="54.75" hidden="false" customHeight="true" outlineLevel="0" collapsed="false">
      <c r="A21" s="1"/>
      <c r="B21" s="1"/>
      <c r="C21" s="8" t="s">
        <v>31</v>
      </c>
      <c r="D21" s="9" t="str">
        <f aca="false">IF(Controls!D11="","Open owner",Controls!D11)</f>
        <v>Open owner</v>
      </c>
      <c r="E21" s="9"/>
      <c r="F21" s="9"/>
      <c r="G21" s="9"/>
      <c r="H21" s="7"/>
      <c r="I21" s="7"/>
      <c r="J21" s="1"/>
      <c r="K21" s="1"/>
      <c r="L21" s="1"/>
      <c r="M21" s="1"/>
    </row>
    <row r="22" customFormat="false" ht="54.75" hidden="false" customHeight="true" outlineLevel="0" collapsed="false">
      <c r="A22" s="1"/>
      <c r="B22" s="1"/>
      <c r="C22" s="8" t="s">
        <v>32</v>
      </c>
      <c r="D22" s="9" t="str">
        <f aca="false">Controls!D12</f>
        <v>Assumption</v>
      </c>
      <c r="E22" s="9"/>
      <c r="F22" s="9"/>
      <c r="G22" s="9"/>
      <c r="H22" s="7"/>
      <c r="I22" s="7"/>
      <c r="J22" s="1"/>
      <c r="K22" s="1"/>
      <c r="L22" s="1"/>
      <c r="M22" s="1"/>
    </row>
    <row r="23" customFormat="false" ht="24.75" hidden="false" customHeight="true" outlineLevel="0" collapsed="false">
      <c r="A23" s="1"/>
      <c r="B23" s="1"/>
      <c r="C23" s="1"/>
      <c r="D23" s="7"/>
      <c r="E23" s="7"/>
      <c r="F23" s="7"/>
      <c r="G23" s="7"/>
      <c r="H23" s="7"/>
      <c r="I23" s="7"/>
      <c r="J23" s="1"/>
      <c r="K23" s="1"/>
      <c r="L23" s="1"/>
      <c r="M23" s="1"/>
    </row>
    <row r="24" customFormat="false" ht="24.75" hidden="false" customHeight="true" outlineLevel="0" collapsed="false">
      <c r="A24" s="1"/>
      <c r="B24" s="1"/>
      <c r="C24" s="1"/>
      <c r="D24" s="7"/>
      <c r="E24" s="7"/>
      <c r="F24" s="7"/>
      <c r="G24" s="7"/>
      <c r="H24" s="7"/>
      <c r="I24" s="7"/>
      <c r="J24" s="1"/>
      <c r="K24" s="1"/>
      <c r="L24" s="1"/>
      <c r="M24" s="1"/>
    </row>
    <row r="25" customFormat="false" ht="24.75" hidden="false" customHeight="true" outlineLevel="0" collapsed="false">
      <c r="A25" s="1"/>
      <c r="B25" s="1"/>
      <c r="C25" s="3" t="s">
        <v>33</v>
      </c>
      <c r="D25" s="7"/>
      <c r="E25" s="7"/>
      <c r="F25" s="7"/>
      <c r="G25" s="7"/>
      <c r="H25" s="7"/>
      <c r="I25" s="7"/>
      <c r="J25" s="1"/>
      <c r="K25" s="1"/>
      <c r="L25" s="1"/>
      <c r="M25" s="1"/>
    </row>
    <row r="26" customFormat="false" ht="24.75" hidden="false" customHeight="true" outlineLevel="0" collapsed="false">
      <c r="A26" s="1"/>
      <c r="B26" s="1"/>
      <c r="C26" s="1"/>
      <c r="D26" s="7"/>
      <c r="E26" s="7"/>
      <c r="F26" s="7"/>
      <c r="G26" s="7"/>
      <c r="H26" s="7"/>
      <c r="I26" s="7"/>
      <c r="J26" s="1"/>
      <c r="K26" s="1"/>
      <c r="L26" s="1"/>
      <c r="M26" s="1"/>
    </row>
    <row r="27" customFormat="false" ht="24.75" hidden="false" customHeight="true" outlineLevel="0" collapsed="false">
      <c r="A27" s="1"/>
      <c r="B27" s="1"/>
      <c r="C27" s="3" t="s">
        <v>34</v>
      </c>
      <c r="D27" s="7"/>
      <c r="E27" s="7"/>
      <c r="F27" s="7"/>
      <c r="G27" s="7"/>
      <c r="H27" s="7"/>
      <c r="I27" s="7"/>
      <c r="J27" s="1"/>
      <c r="K27" s="1"/>
      <c r="L27" s="1"/>
      <c r="M27" s="1"/>
    </row>
    <row r="28" customFormat="false" ht="24.75" hidden="false" customHeight="true" outlineLevel="0" collapsed="false">
      <c r="A28" s="1"/>
      <c r="B28" s="1"/>
      <c r="C28" s="1"/>
      <c r="D28" s="7"/>
      <c r="E28" s="7"/>
      <c r="F28" s="7"/>
      <c r="G28" s="7"/>
      <c r="H28" s="7"/>
      <c r="I28" s="7"/>
      <c r="J28" s="1"/>
      <c r="K28" s="1"/>
      <c r="L28" s="1"/>
      <c r="M28" s="1"/>
    </row>
    <row r="29" customFormat="false" ht="24.75" hidden="false" customHeight="true" outlineLevel="0" collapsed="false">
      <c r="A29" s="1"/>
      <c r="B29" s="1"/>
      <c r="C29" s="3" t="s">
        <v>35</v>
      </c>
      <c r="D29" s="7"/>
      <c r="E29" s="7"/>
      <c r="F29" s="7"/>
      <c r="G29" s="7"/>
      <c r="H29" s="7"/>
      <c r="I29" s="7"/>
      <c r="J29" s="1"/>
      <c r="K29" s="1"/>
      <c r="L29" s="1"/>
      <c r="M29" s="1"/>
    </row>
    <row r="30" customFormat="false" ht="24.75" hidden="false" customHeight="true" outlineLevel="0" collapsed="false">
      <c r="A30" s="1"/>
      <c r="B30" s="1"/>
      <c r="C30" s="1"/>
      <c r="D30" s="7"/>
      <c r="E30" s="7"/>
      <c r="F30" s="7"/>
      <c r="G30" s="7"/>
      <c r="H30" s="7"/>
      <c r="I30" s="7"/>
      <c r="J30" s="1"/>
      <c r="K30" s="1"/>
      <c r="L30" s="1"/>
      <c r="M30" s="1"/>
    </row>
    <row r="31" customFormat="false" ht="24.75" hidden="false" customHeight="true" outlineLevel="0" collapsed="false">
      <c r="A31" s="1"/>
      <c r="B31" s="1"/>
      <c r="C31" s="1"/>
      <c r="D31" s="7"/>
      <c r="E31" s="7"/>
      <c r="F31" s="7"/>
      <c r="G31" s="7"/>
      <c r="H31" s="7"/>
      <c r="I31" s="7"/>
      <c r="J31" s="1"/>
      <c r="K31" s="1"/>
      <c r="L31" s="1"/>
      <c r="M31" s="1"/>
    </row>
    <row r="32" customFormat="false" ht="24.75" hidden="false" customHeight="true" outlineLevel="0" collapsed="false">
      <c r="A32" s="1"/>
      <c r="B32" s="1"/>
      <c r="C32" s="1"/>
      <c r="D32" s="7"/>
      <c r="E32" s="7"/>
      <c r="F32" s="7"/>
      <c r="G32" s="7"/>
      <c r="H32" s="7"/>
      <c r="I32" s="7"/>
      <c r="J32" s="1"/>
      <c r="K32" s="1"/>
      <c r="L32" s="1"/>
      <c r="M32" s="1"/>
    </row>
    <row r="33" customFormat="false" ht="24.75" hidden="false" customHeight="true" outlineLevel="0" collapsed="false">
      <c r="A33" s="1"/>
      <c r="B33" s="1"/>
      <c r="C33" s="1"/>
      <c r="D33" s="7"/>
      <c r="E33" s="7"/>
      <c r="F33" s="7"/>
      <c r="G33" s="7"/>
      <c r="H33" s="7"/>
      <c r="I33" s="7"/>
      <c r="J33" s="1"/>
      <c r="K33" s="1"/>
      <c r="L33" s="1"/>
      <c r="M33" s="1"/>
    </row>
    <row r="34" customFormat="false" ht="24.75" hidden="false" customHeight="true" outlineLevel="0" collapsed="false">
      <c r="A34" s="1"/>
      <c r="B34" s="1"/>
      <c r="C34" s="1"/>
      <c r="D34" s="7"/>
      <c r="E34" s="7"/>
      <c r="F34" s="7"/>
      <c r="G34" s="7"/>
      <c r="H34" s="7"/>
      <c r="I34" s="7"/>
      <c r="J34" s="1"/>
      <c r="K34" s="1"/>
      <c r="L34" s="1"/>
      <c r="M34" s="1"/>
    </row>
    <row r="35" customFormat="false" ht="24.75" hidden="false" customHeight="true" outlineLevel="0" collapsed="false">
      <c r="A35" s="1"/>
      <c r="B35" s="1"/>
      <c r="C35" s="1"/>
      <c r="D35" s="7"/>
      <c r="E35" s="7"/>
      <c r="F35" s="7"/>
      <c r="G35" s="7"/>
      <c r="H35" s="7"/>
      <c r="I35" s="7"/>
      <c r="J35" s="1"/>
      <c r="K35" s="1"/>
      <c r="L35" s="1"/>
      <c r="M35" s="1"/>
    </row>
    <row r="36" customFormat="false" ht="24.75" hidden="false" customHeight="true" outlineLevel="0" collapsed="false">
      <c r="A36" s="1"/>
      <c r="B36" s="1"/>
      <c r="C36" s="1"/>
      <c r="D36" s="7"/>
      <c r="E36" s="7"/>
      <c r="F36" s="7"/>
      <c r="G36" s="7"/>
      <c r="H36" s="7"/>
      <c r="I36" s="7"/>
      <c r="J36" s="1"/>
      <c r="K36" s="1"/>
      <c r="L36" s="1"/>
      <c r="M36" s="1"/>
    </row>
    <row r="37" customFormat="false" ht="24.75" hidden="false" customHeight="true" outlineLevel="0" collapsed="false">
      <c r="A37" s="1"/>
      <c r="B37" s="1"/>
      <c r="C37" s="1"/>
      <c r="D37" s="7"/>
      <c r="E37" s="7"/>
      <c r="F37" s="7"/>
      <c r="G37" s="7"/>
      <c r="H37" s="7"/>
      <c r="I37" s="7"/>
      <c r="J37" s="1"/>
      <c r="K37" s="1"/>
      <c r="L37" s="1"/>
      <c r="M37" s="1"/>
    </row>
    <row r="38" customFormat="false" ht="24.75" hidden="false" customHeight="true" outlineLevel="0" collapsed="false">
      <c r="A38" s="1"/>
      <c r="B38" s="1"/>
      <c r="C38" s="1"/>
      <c r="D38" s="7"/>
      <c r="E38" s="7"/>
      <c r="F38" s="7"/>
      <c r="G38" s="7"/>
      <c r="H38" s="7"/>
      <c r="I38" s="7"/>
      <c r="J38" s="1"/>
      <c r="K38" s="1"/>
      <c r="L38" s="1"/>
      <c r="M38" s="1"/>
    </row>
    <row r="39" customFormat="false" ht="24.75" hidden="false" customHeight="true" outlineLevel="0" collapsed="false">
      <c r="A39" s="1"/>
      <c r="B39" s="1"/>
      <c r="C39" s="1"/>
      <c r="D39" s="7"/>
      <c r="E39" s="7"/>
      <c r="F39" s="7"/>
      <c r="G39" s="7"/>
      <c r="H39" s="7"/>
      <c r="I39" s="7"/>
      <c r="J39" s="1"/>
      <c r="K39" s="1"/>
      <c r="L39" s="1"/>
      <c r="M39" s="1"/>
    </row>
    <row r="40" customFormat="false" ht="24.75" hidden="false" customHeight="true" outlineLevel="0" collapsed="false">
      <c r="A40" s="1"/>
      <c r="B40" s="1"/>
      <c r="C40" s="1"/>
      <c r="D40" s="7"/>
      <c r="E40" s="7"/>
      <c r="F40" s="7"/>
      <c r="G40" s="7"/>
      <c r="H40" s="7"/>
      <c r="I40" s="7"/>
      <c r="J40" s="1"/>
      <c r="K40" s="1"/>
      <c r="L40" s="1"/>
      <c r="M40" s="1"/>
    </row>
    <row r="41" customFormat="false" ht="24.75" hidden="false" customHeight="true" outlineLevel="0" collapsed="false">
      <c r="A41" s="1"/>
      <c r="B41" s="1"/>
      <c r="C41" s="1"/>
      <c r="D41" s="7"/>
      <c r="E41" s="7"/>
      <c r="F41" s="7"/>
      <c r="G41" s="7"/>
      <c r="H41" s="7"/>
      <c r="I41" s="7"/>
      <c r="J41" s="1"/>
      <c r="K41" s="1"/>
      <c r="L41" s="1"/>
      <c r="M41" s="1"/>
    </row>
    <row r="42" customFormat="false" ht="24.75" hidden="false" customHeight="true" outlineLevel="0" collapsed="false">
      <c r="A42" s="1"/>
      <c r="B42" s="1"/>
      <c r="C42" s="1"/>
      <c r="D42" s="7"/>
      <c r="E42" s="7"/>
      <c r="F42" s="7"/>
      <c r="G42" s="7"/>
      <c r="H42" s="7"/>
      <c r="I42" s="7"/>
      <c r="J42" s="1"/>
      <c r="K42" s="1"/>
      <c r="L42" s="1"/>
      <c r="M42" s="1"/>
    </row>
    <row r="43" customFormat="false" ht="24.75" hidden="false" customHeight="true" outlineLevel="0" collapsed="false">
      <c r="A43" s="1"/>
      <c r="B43" s="1"/>
      <c r="C43" s="1"/>
      <c r="D43" s="7"/>
      <c r="E43" s="7"/>
      <c r="F43" s="7"/>
      <c r="G43" s="7"/>
      <c r="H43" s="7"/>
      <c r="I43" s="7"/>
      <c r="J43" s="1"/>
      <c r="K43" s="1"/>
      <c r="L43" s="1"/>
      <c r="M43" s="1"/>
    </row>
    <row r="44" customFormat="false" ht="24.75" hidden="false" customHeight="true" outlineLevel="0" collapsed="false">
      <c r="A44" s="1"/>
      <c r="B44" s="1"/>
      <c r="C44" s="1"/>
      <c r="D44" s="7"/>
      <c r="E44" s="7"/>
      <c r="F44" s="7"/>
      <c r="G44" s="7"/>
      <c r="H44" s="7"/>
      <c r="I44" s="7"/>
      <c r="J44" s="1"/>
      <c r="K44" s="1"/>
      <c r="L44" s="1"/>
      <c r="M44" s="1"/>
    </row>
    <row r="45" customFormat="false" ht="24.75" hidden="false" customHeight="true" outlineLevel="0" collapsed="false">
      <c r="A45" s="1"/>
      <c r="B45" s="1"/>
      <c r="C45" s="1"/>
      <c r="D45" s="7"/>
      <c r="E45" s="7"/>
      <c r="F45" s="7"/>
      <c r="G45" s="7"/>
      <c r="H45" s="7"/>
      <c r="I45" s="7"/>
      <c r="J45" s="1"/>
      <c r="K45" s="1"/>
      <c r="L45" s="1"/>
      <c r="M45" s="1"/>
    </row>
    <row r="46" customFormat="false" ht="24.75" hidden="false" customHeight="true" outlineLevel="0" collapsed="false">
      <c r="A46" s="1"/>
      <c r="B46" s="1"/>
      <c r="C46" s="1"/>
      <c r="D46" s="7"/>
      <c r="E46" s="7"/>
      <c r="F46" s="7"/>
      <c r="G46" s="7"/>
      <c r="H46" s="7"/>
      <c r="I46" s="7"/>
      <c r="J46" s="1"/>
      <c r="K46" s="1"/>
      <c r="L46" s="1"/>
      <c r="M46" s="1"/>
    </row>
    <row r="47" customFormat="false" ht="24.75" hidden="false" customHeight="true" outlineLevel="0" collapsed="false">
      <c r="A47" s="1"/>
      <c r="B47" s="1"/>
      <c r="C47" s="1"/>
      <c r="D47" s="7"/>
      <c r="E47" s="7"/>
      <c r="F47" s="7"/>
      <c r="G47" s="7"/>
      <c r="H47" s="7"/>
      <c r="I47" s="7"/>
      <c r="J47" s="1"/>
      <c r="K47" s="1"/>
      <c r="L47" s="1"/>
      <c r="M47" s="1"/>
    </row>
    <row r="48" customFormat="false" ht="24.75" hidden="false" customHeight="true" outlineLevel="0" collapsed="false">
      <c r="A48" s="1"/>
      <c r="B48" s="1"/>
      <c r="C48" s="1"/>
      <c r="D48" s="7"/>
      <c r="E48" s="7"/>
      <c r="F48" s="7"/>
      <c r="G48" s="7"/>
      <c r="H48" s="7"/>
      <c r="I48" s="7"/>
      <c r="J48" s="1"/>
      <c r="K48" s="1"/>
      <c r="L48" s="1"/>
      <c r="M48" s="1"/>
    </row>
    <row r="49" customFormat="false" ht="24.75" hidden="false" customHeight="true" outlineLevel="0" collapsed="false">
      <c r="A49" s="1"/>
      <c r="B49" s="1"/>
      <c r="C49" s="1"/>
      <c r="D49" s="7"/>
      <c r="E49" s="7"/>
      <c r="F49" s="7"/>
      <c r="G49" s="7"/>
      <c r="H49" s="7"/>
      <c r="I49" s="7"/>
      <c r="J49" s="1"/>
      <c r="K49" s="1"/>
      <c r="L49" s="1"/>
      <c r="M49" s="1"/>
    </row>
    <row r="50" customFormat="false" ht="24.75" hidden="false" customHeight="true" outlineLevel="0" collapsed="false">
      <c r="A50" s="1"/>
      <c r="B50" s="1"/>
      <c r="C50" s="1"/>
      <c r="D50" s="7"/>
      <c r="E50" s="7"/>
      <c r="F50" s="7"/>
      <c r="G50" s="7"/>
      <c r="H50" s="7"/>
      <c r="I50" s="7"/>
      <c r="J50" s="1"/>
      <c r="K50" s="1"/>
      <c r="L50" s="1"/>
      <c r="M50" s="1"/>
    </row>
    <row r="51" customFormat="false" ht="24.75" hidden="false" customHeight="true" outlineLevel="0" collapsed="false">
      <c r="A51" s="1"/>
      <c r="B51" s="1"/>
      <c r="C51" s="1"/>
      <c r="D51" s="7"/>
      <c r="E51" s="7"/>
      <c r="F51" s="7"/>
      <c r="G51" s="7"/>
      <c r="H51" s="7"/>
      <c r="I51" s="7"/>
      <c r="J51" s="1"/>
      <c r="K51" s="1"/>
      <c r="L51" s="1"/>
      <c r="M51" s="1"/>
    </row>
    <row r="52" customFormat="false" ht="24.75" hidden="false" customHeight="true" outlineLevel="0" collapsed="false">
      <c r="A52" s="1"/>
      <c r="B52" s="1"/>
      <c r="C52" s="1"/>
      <c r="D52" s="7"/>
      <c r="E52" s="7"/>
      <c r="F52" s="7"/>
      <c r="G52" s="7"/>
      <c r="H52" s="7"/>
      <c r="I52" s="7"/>
      <c r="J52" s="1"/>
      <c r="K52" s="1"/>
      <c r="L52" s="1"/>
      <c r="M52" s="1"/>
    </row>
    <row r="53" customFormat="false" ht="24.75" hidden="false" customHeight="true" outlineLevel="0" collapsed="false">
      <c r="A53" s="1"/>
      <c r="B53" s="1"/>
      <c r="C53" s="1"/>
      <c r="D53" s="7"/>
      <c r="E53" s="7"/>
      <c r="F53" s="7"/>
      <c r="G53" s="7"/>
      <c r="H53" s="7"/>
      <c r="I53" s="7"/>
      <c r="J53" s="1"/>
      <c r="K53" s="1"/>
      <c r="L53" s="1"/>
      <c r="M53" s="1"/>
    </row>
    <row r="54" customFormat="false" ht="24.75" hidden="false" customHeight="true" outlineLevel="0" collapsed="false">
      <c r="A54" s="1"/>
      <c r="B54" s="1"/>
      <c r="C54" s="1"/>
      <c r="D54" s="7"/>
      <c r="E54" s="7"/>
      <c r="F54" s="7"/>
      <c r="G54" s="7"/>
      <c r="H54" s="7"/>
      <c r="I54" s="7"/>
      <c r="J54" s="1"/>
      <c r="K54" s="1"/>
      <c r="L54" s="1"/>
      <c r="M54" s="1"/>
    </row>
    <row r="55" customFormat="false" ht="24.75" hidden="false" customHeight="true" outlineLevel="0" collapsed="false">
      <c r="A55" s="1"/>
      <c r="B55" s="1"/>
      <c r="C55" s="1"/>
      <c r="D55" s="7"/>
      <c r="E55" s="7"/>
      <c r="F55" s="7"/>
      <c r="G55" s="7"/>
      <c r="H55" s="7"/>
      <c r="I55" s="7"/>
      <c r="J55" s="1"/>
      <c r="K55" s="1"/>
      <c r="L55" s="1"/>
      <c r="M55" s="1"/>
    </row>
    <row r="56" customFormat="false" ht="24.75" hidden="false" customHeight="true" outlineLevel="0" collapsed="false">
      <c r="A56" s="1"/>
      <c r="B56" s="1"/>
      <c r="C56" s="1"/>
      <c r="D56" s="7"/>
      <c r="E56" s="7"/>
      <c r="F56" s="7"/>
      <c r="G56" s="7"/>
      <c r="H56" s="7"/>
      <c r="I56" s="7"/>
      <c r="J56" s="1"/>
      <c r="K56" s="1"/>
      <c r="L56" s="1"/>
      <c r="M56" s="1"/>
    </row>
    <row r="57" customFormat="false" ht="24.75" hidden="false" customHeight="true" outlineLevel="0" collapsed="false">
      <c r="A57" s="1"/>
      <c r="B57" s="1"/>
      <c r="C57" s="1"/>
      <c r="D57" s="7"/>
      <c r="E57" s="7"/>
      <c r="F57" s="7"/>
      <c r="G57" s="7"/>
      <c r="H57" s="7"/>
      <c r="I57" s="7"/>
      <c r="J57" s="1"/>
      <c r="K57" s="1"/>
      <c r="L57" s="1"/>
      <c r="M57" s="1"/>
    </row>
    <row r="58" customFormat="false" ht="24.75" hidden="false" customHeight="true" outlineLevel="0" collapsed="false">
      <c r="A58" s="1"/>
      <c r="B58" s="1"/>
      <c r="C58" s="1"/>
      <c r="D58" s="7"/>
      <c r="E58" s="7"/>
      <c r="F58" s="7"/>
      <c r="G58" s="7"/>
      <c r="H58" s="7"/>
      <c r="I58" s="7"/>
      <c r="J58" s="1"/>
      <c r="K58" s="1"/>
      <c r="L58" s="1"/>
      <c r="M58" s="1"/>
    </row>
    <row r="59" customFormat="false" ht="24.75" hidden="false" customHeight="true" outlineLevel="0" collapsed="false">
      <c r="A59" s="1"/>
      <c r="B59" s="1"/>
      <c r="C59" s="1"/>
      <c r="D59" s="7"/>
      <c r="E59" s="7"/>
      <c r="F59" s="7"/>
      <c r="G59" s="7"/>
      <c r="H59" s="7"/>
      <c r="I59" s="7"/>
      <c r="J59" s="1"/>
      <c r="K59" s="1"/>
      <c r="L59" s="1"/>
      <c r="M59" s="1"/>
    </row>
    <row r="60" customFormat="false" ht="24.75" hidden="false" customHeight="true" outlineLevel="0" collapsed="false">
      <c r="A60" s="1"/>
      <c r="B60" s="1"/>
      <c r="C60" s="1"/>
      <c r="D60" s="7"/>
      <c r="E60" s="7"/>
      <c r="F60" s="7"/>
      <c r="G60" s="7"/>
      <c r="H60" s="7"/>
      <c r="I60" s="7"/>
      <c r="J60" s="1"/>
      <c r="K60" s="1"/>
      <c r="L60" s="1"/>
      <c r="M60" s="1"/>
    </row>
    <row r="61" customFormat="false" ht="24.75" hidden="false" customHeight="true" outlineLevel="0" collapsed="false">
      <c r="A61" s="1"/>
      <c r="B61" s="1"/>
      <c r="C61" s="1"/>
      <c r="D61" s="7"/>
      <c r="E61" s="7"/>
      <c r="F61" s="7"/>
      <c r="G61" s="7"/>
      <c r="H61" s="7"/>
      <c r="I61" s="7"/>
      <c r="J61" s="1"/>
      <c r="K61" s="1"/>
      <c r="L61" s="1"/>
      <c r="M61" s="1"/>
    </row>
    <row r="62" customFormat="false" ht="24.75" hidden="false" customHeight="true" outlineLevel="0" collapsed="false">
      <c r="A62" s="1"/>
      <c r="B62" s="1"/>
      <c r="C62" s="1"/>
      <c r="D62" s="7"/>
      <c r="E62" s="7"/>
      <c r="F62" s="7"/>
      <c r="G62" s="7"/>
      <c r="H62" s="7"/>
      <c r="I62" s="7"/>
      <c r="J62" s="1"/>
      <c r="K62" s="1"/>
      <c r="L62" s="1"/>
      <c r="M62" s="1"/>
    </row>
    <row r="63" customFormat="false" ht="24.75" hidden="false" customHeight="true" outlineLevel="0" collapsed="false">
      <c r="A63" s="1"/>
      <c r="B63" s="1"/>
      <c r="C63" s="1"/>
      <c r="D63" s="7"/>
      <c r="E63" s="7"/>
      <c r="F63" s="7"/>
      <c r="G63" s="7"/>
      <c r="H63" s="7"/>
      <c r="I63" s="7"/>
      <c r="J63" s="1"/>
      <c r="K63" s="1"/>
      <c r="L63" s="1"/>
      <c r="M63" s="1"/>
    </row>
    <row r="64" customFormat="false" ht="24.75" hidden="false" customHeight="true" outlineLevel="0" collapsed="false">
      <c r="A64" s="1"/>
      <c r="B64" s="1"/>
      <c r="C64" s="1"/>
      <c r="D64" s="7"/>
      <c r="E64" s="7"/>
      <c r="F64" s="7"/>
      <c r="G64" s="7"/>
      <c r="H64" s="7"/>
      <c r="I64" s="7"/>
      <c r="J64" s="1"/>
      <c r="K64" s="1"/>
      <c r="L64" s="1"/>
      <c r="M64" s="1"/>
    </row>
    <row r="65" customFormat="false" ht="24.75" hidden="false" customHeight="true" outlineLevel="0" collapsed="false">
      <c r="A65" s="1"/>
      <c r="B65" s="1"/>
      <c r="C65" s="1"/>
      <c r="D65" s="7"/>
      <c r="E65" s="7"/>
      <c r="F65" s="7"/>
      <c r="G65" s="7"/>
      <c r="H65" s="7"/>
      <c r="I65" s="7"/>
      <c r="J65" s="1"/>
      <c r="K65" s="1"/>
      <c r="L65" s="1"/>
      <c r="M65" s="1"/>
    </row>
    <row r="66" customFormat="false" ht="24.75" hidden="false" customHeight="true" outlineLevel="0" collapsed="false">
      <c r="A66" s="1"/>
      <c r="B66" s="1"/>
      <c r="C66" s="1"/>
      <c r="D66" s="7"/>
      <c r="E66" s="7"/>
      <c r="F66" s="7"/>
      <c r="G66" s="7"/>
      <c r="H66" s="7"/>
      <c r="I66" s="7"/>
      <c r="J66" s="1"/>
      <c r="K66" s="1"/>
      <c r="L66" s="1"/>
      <c r="M66" s="1"/>
    </row>
    <row r="67" customFormat="false" ht="24.75" hidden="false" customHeight="true" outlineLevel="0" collapsed="false">
      <c r="A67" s="1"/>
      <c r="B67" s="1"/>
      <c r="C67" s="1"/>
      <c r="D67" s="7"/>
      <c r="E67" s="7"/>
      <c r="F67" s="7"/>
      <c r="G67" s="7"/>
      <c r="H67" s="7"/>
      <c r="I67" s="7"/>
      <c r="J67" s="1"/>
      <c r="K67" s="1"/>
      <c r="L67" s="1"/>
      <c r="M67" s="1"/>
    </row>
    <row r="68" customFormat="false" ht="24.75" hidden="false" customHeight="true" outlineLevel="0" collapsed="false">
      <c r="A68" s="1"/>
      <c r="B68" s="1"/>
      <c r="C68" s="1"/>
      <c r="D68" s="7"/>
      <c r="E68" s="7"/>
      <c r="F68" s="7"/>
      <c r="G68" s="7"/>
      <c r="H68" s="7"/>
      <c r="I68" s="7"/>
      <c r="J68" s="1"/>
      <c r="K68" s="1"/>
      <c r="L68" s="1"/>
      <c r="M68" s="1"/>
    </row>
    <row r="69" customFormat="false" ht="24.75" hidden="false" customHeight="true" outlineLevel="0" collapsed="false">
      <c r="A69" s="1"/>
      <c r="B69" s="1"/>
      <c r="C69" s="1"/>
      <c r="D69" s="7"/>
      <c r="E69" s="7"/>
      <c r="F69" s="7"/>
      <c r="G69" s="7"/>
      <c r="H69" s="7"/>
      <c r="I69" s="7"/>
      <c r="J69" s="1"/>
      <c r="K69" s="1"/>
      <c r="L69" s="1"/>
      <c r="M69" s="1"/>
    </row>
    <row r="70" customFormat="false" ht="24.75" hidden="false" customHeight="true" outlineLevel="0" collapsed="false">
      <c r="A70" s="1"/>
      <c r="B70" s="1"/>
      <c r="C70" s="1"/>
      <c r="D70" s="7"/>
      <c r="E70" s="7"/>
      <c r="F70" s="7"/>
      <c r="G70" s="7"/>
      <c r="H70" s="7"/>
      <c r="I70" s="7"/>
      <c r="J70" s="1"/>
      <c r="K70" s="1"/>
      <c r="L70" s="1"/>
      <c r="M70" s="1"/>
    </row>
    <row r="71" customFormat="false" ht="24.75" hidden="false" customHeight="true" outlineLevel="0" collapsed="false">
      <c r="A71" s="1"/>
      <c r="B71" s="1"/>
      <c r="C71" s="1"/>
      <c r="D71" s="7"/>
      <c r="E71" s="7"/>
      <c r="F71" s="7"/>
      <c r="G71" s="7"/>
      <c r="H71" s="7"/>
      <c r="I71" s="7"/>
      <c r="J71" s="1"/>
      <c r="K71" s="1"/>
      <c r="L71" s="1"/>
      <c r="M71" s="1"/>
    </row>
    <row r="72" customFormat="false" ht="24.75" hidden="false" customHeight="true" outlineLevel="0" collapsed="false">
      <c r="A72" s="1"/>
      <c r="B72" s="1"/>
      <c r="C72" s="1"/>
      <c r="D72" s="7"/>
      <c r="E72" s="7"/>
      <c r="F72" s="7"/>
      <c r="G72" s="7"/>
      <c r="H72" s="7"/>
      <c r="I72" s="7"/>
      <c r="J72" s="1"/>
      <c r="K72" s="1"/>
      <c r="L72" s="1"/>
      <c r="M72" s="1"/>
    </row>
    <row r="73" customFormat="false" ht="24.75" hidden="false" customHeight="true" outlineLevel="0" collapsed="false">
      <c r="A73" s="1"/>
      <c r="B73" s="1"/>
      <c r="C73" s="1"/>
      <c r="D73" s="7"/>
      <c r="E73" s="7"/>
      <c r="F73" s="7"/>
      <c r="G73" s="7"/>
      <c r="H73" s="7"/>
      <c r="I73" s="7"/>
      <c r="J73" s="1"/>
      <c r="K73" s="1"/>
      <c r="L73" s="1"/>
      <c r="M73" s="1"/>
    </row>
    <row r="74" customFormat="false" ht="24.75" hidden="false" customHeight="true" outlineLevel="0" collapsed="false">
      <c r="A74" s="1"/>
      <c r="B74" s="1"/>
      <c r="C74" s="1"/>
      <c r="D74" s="7"/>
      <c r="E74" s="7"/>
      <c r="F74" s="7"/>
      <c r="G74" s="7"/>
      <c r="H74" s="7"/>
      <c r="I74" s="7"/>
      <c r="J74" s="1"/>
      <c r="K74" s="1"/>
      <c r="L74" s="1"/>
      <c r="M74" s="1"/>
    </row>
    <row r="75" customFormat="false" ht="24.75" hidden="false" customHeight="true" outlineLevel="0" collapsed="false">
      <c r="A75" s="1"/>
      <c r="B75" s="1"/>
      <c r="C75" s="1"/>
      <c r="D75" s="7"/>
      <c r="E75" s="7"/>
      <c r="F75" s="7"/>
      <c r="G75" s="7"/>
      <c r="H75" s="7"/>
      <c r="I75" s="7"/>
      <c r="J75" s="1"/>
      <c r="K75" s="1"/>
      <c r="L75" s="1"/>
      <c r="M75" s="1"/>
    </row>
    <row r="76" customFormat="false" ht="24.75" hidden="false" customHeight="true" outlineLevel="0" collapsed="false">
      <c r="A76" s="1"/>
      <c r="B76" s="1"/>
      <c r="C76" s="1"/>
      <c r="D76" s="7"/>
      <c r="E76" s="7"/>
      <c r="F76" s="7"/>
      <c r="G76" s="7"/>
      <c r="H76" s="7"/>
      <c r="I76" s="7"/>
      <c r="J76" s="1"/>
      <c r="K76" s="1"/>
      <c r="L76" s="1"/>
      <c r="M76" s="1"/>
    </row>
    <row r="77" customFormat="false" ht="24.75" hidden="false" customHeight="true" outlineLevel="0" collapsed="false">
      <c r="A77" s="1"/>
      <c r="B77" s="1"/>
      <c r="C77" s="1"/>
      <c r="D77" s="7"/>
      <c r="E77" s="7"/>
      <c r="F77" s="7"/>
      <c r="G77" s="7"/>
      <c r="H77" s="7"/>
      <c r="I77" s="7"/>
      <c r="J77" s="1"/>
      <c r="K77" s="1"/>
      <c r="L77" s="1"/>
      <c r="M77" s="1"/>
    </row>
    <row r="78" customFormat="false" ht="24.75" hidden="false" customHeight="true" outlineLevel="0" collapsed="false">
      <c r="A78" s="1"/>
      <c r="B78" s="1"/>
      <c r="C78" s="1"/>
      <c r="D78" s="7"/>
      <c r="E78" s="7"/>
      <c r="F78" s="7"/>
      <c r="G78" s="7"/>
      <c r="H78" s="7"/>
      <c r="I78" s="7"/>
      <c r="J78" s="1"/>
      <c r="K78" s="1"/>
      <c r="L78" s="1"/>
      <c r="M78" s="1"/>
    </row>
    <row r="79" customFormat="false" ht="24.75" hidden="false" customHeight="true" outlineLevel="0" collapsed="false">
      <c r="A79" s="1"/>
      <c r="B79" s="1"/>
      <c r="C79" s="1"/>
      <c r="D79" s="7"/>
      <c r="E79" s="7"/>
      <c r="F79" s="7"/>
      <c r="G79" s="7"/>
      <c r="H79" s="7"/>
      <c r="I79" s="7"/>
      <c r="J79" s="1"/>
      <c r="K79" s="1"/>
      <c r="L79" s="1"/>
      <c r="M79" s="1"/>
    </row>
    <row r="80" customFormat="false" ht="24.75" hidden="false" customHeight="true" outlineLevel="0" collapsed="false">
      <c r="A80" s="1"/>
      <c r="B80" s="1"/>
      <c r="C80" s="1"/>
      <c r="D80" s="7"/>
      <c r="E80" s="7"/>
      <c r="F80" s="7"/>
      <c r="G80" s="7"/>
      <c r="H80" s="7"/>
      <c r="I80" s="7"/>
      <c r="J80" s="1"/>
      <c r="K80" s="1"/>
      <c r="L80" s="1"/>
      <c r="M80" s="1"/>
    </row>
    <row r="81" customFormat="false" ht="24.75" hidden="false" customHeight="true" outlineLevel="0" collapsed="false">
      <c r="A81" s="1"/>
      <c r="B81" s="1"/>
      <c r="C81" s="1"/>
      <c r="D81" s="7"/>
      <c r="E81" s="7"/>
      <c r="F81" s="7"/>
      <c r="G81" s="7"/>
      <c r="H81" s="7"/>
      <c r="I81" s="7"/>
      <c r="J81" s="1"/>
      <c r="K81" s="1"/>
      <c r="L81" s="1"/>
      <c r="M81" s="1"/>
    </row>
    <row r="82" customFormat="false" ht="24.75" hidden="false" customHeight="true" outlineLevel="0" collapsed="false">
      <c r="A82" s="1"/>
      <c r="B82" s="1"/>
      <c r="C82" s="1"/>
      <c r="D82" s="7"/>
      <c r="E82" s="7"/>
      <c r="F82" s="7"/>
      <c r="G82" s="7"/>
      <c r="H82" s="7"/>
      <c r="I82" s="7"/>
      <c r="J82" s="1"/>
      <c r="K82" s="1"/>
      <c r="L82" s="1"/>
      <c r="M82" s="1"/>
    </row>
    <row r="83" customFormat="false" ht="24.75" hidden="false" customHeight="true" outlineLevel="0" collapsed="false">
      <c r="A83" s="1"/>
      <c r="B83" s="1"/>
      <c r="C83" s="1"/>
      <c r="D83" s="7"/>
      <c r="E83" s="7"/>
      <c r="F83" s="7"/>
      <c r="G83" s="7"/>
      <c r="H83" s="7"/>
      <c r="I83" s="7"/>
      <c r="J83" s="1"/>
      <c r="K83" s="1"/>
      <c r="L83" s="1"/>
      <c r="M83" s="1"/>
    </row>
    <row r="84" customFormat="false" ht="24.75" hidden="false" customHeight="true" outlineLevel="0" collapsed="false">
      <c r="A84" s="1"/>
      <c r="B84" s="1"/>
      <c r="C84" s="1"/>
      <c r="D84" s="7"/>
      <c r="E84" s="7"/>
      <c r="F84" s="7"/>
      <c r="G84" s="7"/>
      <c r="H84" s="7"/>
      <c r="I84" s="7"/>
      <c r="J84" s="1"/>
      <c r="K84" s="1"/>
      <c r="L84" s="1"/>
      <c r="M84" s="1"/>
    </row>
    <row r="85" customFormat="false" ht="24.75" hidden="false" customHeight="true" outlineLevel="0" collapsed="false">
      <c r="A85" s="1"/>
      <c r="B85" s="1"/>
      <c r="C85" s="1"/>
      <c r="D85" s="7"/>
      <c r="E85" s="7"/>
      <c r="F85" s="7"/>
      <c r="G85" s="7"/>
      <c r="H85" s="7"/>
      <c r="I85" s="7"/>
      <c r="J85" s="1"/>
      <c r="K85" s="1"/>
      <c r="L85" s="1"/>
      <c r="M85" s="1"/>
    </row>
    <row r="86" customFormat="false" ht="24.75" hidden="false" customHeight="true" outlineLevel="0" collapsed="false">
      <c r="A86" s="1"/>
      <c r="B86" s="1"/>
      <c r="C86" s="1"/>
      <c r="D86" s="7"/>
      <c r="E86" s="7"/>
      <c r="F86" s="7"/>
      <c r="G86" s="7"/>
      <c r="H86" s="7"/>
      <c r="I86" s="7"/>
      <c r="J86" s="1"/>
      <c r="K86" s="1"/>
      <c r="L86" s="1"/>
      <c r="M86" s="1"/>
    </row>
    <row r="87" customFormat="false" ht="24.75" hidden="false" customHeight="true" outlineLevel="0" collapsed="false">
      <c r="A87" s="1"/>
      <c r="B87" s="1"/>
      <c r="C87" s="1"/>
      <c r="D87" s="7"/>
      <c r="E87" s="7"/>
      <c r="F87" s="7"/>
      <c r="G87" s="7"/>
      <c r="H87" s="7"/>
      <c r="I87" s="7"/>
      <c r="J87" s="1"/>
      <c r="K87" s="1"/>
      <c r="L87" s="1"/>
      <c r="M87" s="1"/>
    </row>
    <row r="88" customFormat="false" ht="24.75" hidden="false" customHeight="true" outlineLevel="0" collapsed="false">
      <c r="A88" s="1"/>
      <c r="B88" s="1"/>
      <c r="C88" s="1"/>
      <c r="D88" s="7"/>
      <c r="E88" s="7"/>
      <c r="F88" s="7"/>
      <c r="G88" s="7"/>
      <c r="H88" s="7"/>
      <c r="I88" s="7"/>
      <c r="J88" s="1"/>
      <c r="K88" s="1"/>
      <c r="L88" s="1"/>
      <c r="M88" s="1"/>
    </row>
    <row r="89" customFormat="false" ht="24.75" hidden="false" customHeight="true" outlineLevel="0" collapsed="false">
      <c r="A89" s="1"/>
      <c r="B89" s="1"/>
      <c r="C89" s="1"/>
      <c r="D89" s="7"/>
      <c r="E89" s="7"/>
      <c r="F89" s="7"/>
      <c r="G89" s="7"/>
      <c r="H89" s="7"/>
      <c r="I89" s="7"/>
      <c r="J89" s="1"/>
      <c r="K89" s="1"/>
      <c r="L89" s="1"/>
      <c r="M89" s="1"/>
    </row>
    <row r="90" customFormat="false" ht="24.75" hidden="false" customHeight="true" outlineLevel="0" collapsed="false">
      <c r="A90" s="1"/>
      <c r="B90" s="1"/>
      <c r="C90" s="1"/>
      <c r="D90" s="7"/>
      <c r="E90" s="7"/>
      <c r="F90" s="7"/>
      <c r="G90" s="7"/>
      <c r="H90" s="7"/>
      <c r="I90" s="7"/>
      <c r="J90" s="1"/>
      <c r="K90" s="1"/>
      <c r="L90" s="1"/>
      <c r="M90" s="1"/>
    </row>
    <row r="91" customFormat="false" ht="24.75" hidden="false" customHeight="true" outlineLevel="0" collapsed="false">
      <c r="A91" s="1"/>
      <c r="B91" s="1"/>
      <c r="C91" s="1"/>
      <c r="D91" s="7"/>
      <c r="E91" s="7"/>
      <c r="F91" s="7"/>
      <c r="G91" s="7"/>
      <c r="H91" s="7"/>
      <c r="I91" s="7"/>
      <c r="J91" s="1"/>
      <c r="K91" s="1"/>
      <c r="L91" s="1"/>
      <c r="M91" s="1"/>
    </row>
    <row r="92" customFormat="false" ht="24.75" hidden="false" customHeight="true" outlineLevel="0" collapsed="false">
      <c r="A92" s="1"/>
      <c r="B92" s="1"/>
      <c r="C92" s="1"/>
      <c r="D92" s="7"/>
      <c r="E92" s="7"/>
      <c r="F92" s="7"/>
      <c r="G92" s="7"/>
      <c r="H92" s="7"/>
      <c r="I92" s="7"/>
      <c r="J92" s="1"/>
      <c r="K92" s="1"/>
      <c r="L92" s="1"/>
      <c r="M92" s="1"/>
    </row>
    <row r="93" customFormat="false" ht="24.75" hidden="false" customHeight="true" outlineLevel="0" collapsed="false">
      <c r="A93" s="1"/>
      <c r="B93" s="1"/>
      <c r="C93" s="1"/>
      <c r="D93" s="7"/>
      <c r="E93" s="7"/>
      <c r="F93" s="7"/>
      <c r="G93" s="7"/>
      <c r="H93" s="7"/>
      <c r="I93" s="7"/>
      <c r="J93" s="1"/>
      <c r="K93" s="1"/>
      <c r="L93" s="1"/>
      <c r="M93" s="1"/>
    </row>
    <row r="94" customFormat="false" ht="24.75" hidden="false" customHeight="true" outlineLevel="0" collapsed="false">
      <c r="A94" s="1"/>
      <c r="B94" s="1"/>
      <c r="C94" s="1"/>
      <c r="D94" s="7"/>
      <c r="E94" s="7"/>
      <c r="F94" s="7"/>
      <c r="G94" s="7"/>
      <c r="H94" s="7"/>
      <c r="I94" s="7"/>
      <c r="J94" s="1"/>
      <c r="K94" s="1"/>
      <c r="L94" s="1"/>
      <c r="M94" s="1"/>
    </row>
    <row r="95" customFormat="false" ht="24.75" hidden="false" customHeight="true" outlineLevel="0" collapsed="false">
      <c r="A95" s="1"/>
      <c r="B95" s="1"/>
      <c r="C95" s="1"/>
      <c r="D95" s="7"/>
      <c r="E95" s="7"/>
      <c r="F95" s="7"/>
      <c r="G95" s="7"/>
      <c r="H95" s="7"/>
      <c r="I95" s="7"/>
      <c r="J95" s="1"/>
      <c r="K95" s="1"/>
      <c r="L95" s="1"/>
      <c r="M95" s="1"/>
    </row>
    <row r="96" customFormat="false" ht="24.75" hidden="false" customHeight="true" outlineLevel="0" collapsed="false">
      <c r="A96" s="1"/>
      <c r="B96" s="1"/>
      <c r="C96" s="1"/>
      <c r="D96" s="7"/>
      <c r="E96" s="7"/>
      <c r="F96" s="7"/>
      <c r="G96" s="7"/>
      <c r="H96" s="7"/>
      <c r="I96" s="7"/>
      <c r="J96" s="1"/>
      <c r="K96" s="1"/>
      <c r="L96" s="1"/>
      <c r="M96" s="1"/>
    </row>
    <row r="97" customFormat="false" ht="24.75" hidden="false" customHeight="true" outlineLevel="0" collapsed="false">
      <c r="A97" s="1"/>
      <c r="B97" s="1"/>
      <c r="C97" s="1"/>
      <c r="D97" s="7"/>
      <c r="E97" s="7"/>
      <c r="F97" s="7"/>
      <c r="G97" s="7"/>
      <c r="H97" s="7"/>
      <c r="I97" s="7"/>
      <c r="J97" s="1"/>
      <c r="K97" s="1"/>
      <c r="L97" s="1"/>
      <c r="M97" s="1"/>
    </row>
    <row r="98" customFormat="false" ht="24.75" hidden="false" customHeight="true" outlineLevel="0" collapsed="false">
      <c r="A98" s="1"/>
      <c r="B98" s="1"/>
      <c r="C98" s="1"/>
      <c r="D98" s="7"/>
      <c r="E98" s="7"/>
      <c r="F98" s="7"/>
      <c r="G98" s="7"/>
      <c r="H98" s="7"/>
      <c r="I98" s="7"/>
      <c r="J98" s="1"/>
      <c r="K98" s="1"/>
      <c r="L98" s="1"/>
      <c r="M98" s="1"/>
    </row>
    <row r="99" customFormat="false" ht="24.75" hidden="false" customHeight="true" outlineLevel="0" collapsed="false">
      <c r="A99" s="1"/>
      <c r="B99" s="1"/>
      <c r="C99" s="1"/>
      <c r="D99" s="7"/>
      <c r="E99" s="7"/>
      <c r="F99" s="7"/>
      <c r="G99" s="7"/>
      <c r="H99" s="7"/>
      <c r="I99" s="7"/>
      <c r="J99" s="1"/>
      <c r="K99" s="1"/>
      <c r="L99" s="1"/>
      <c r="M99" s="1"/>
    </row>
    <row r="100" customFormat="false" ht="24.75" hidden="false" customHeight="true" outlineLevel="0" collapsed="false">
      <c r="A100" s="1"/>
      <c r="B100" s="1"/>
      <c r="C100" s="1"/>
      <c r="D100" s="7"/>
      <c r="E100" s="7"/>
      <c r="F100" s="7"/>
      <c r="G100" s="7"/>
      <c r="H100" s="7"/>
      <c r="I100" s="7"/>
      <c r="J100" s="1"/>
      <c r="K100" s="1"/>
      <c r="L100" s="1"/>
      <c r="M100" s="1"/>
    </row>
    <row r="101" customFormat="false" ht="24.75" hidden="false" customHeight="true" outlineLevel="0" collapsed="false">
      <c r="A101" s="1"/>
      <c r="B101" s="1"/>
      <c r="C101" s="1"/>
      <c r="D101" s="7"/>
      <c r="E101" s="7"/>
      <c r="F101" s="7"/>
      <c r="G101" s="7"/>
      <c r="H101" s="7"/>
      <c r="I101" s="7"/>
      <c r="J101" s="1"/>
      <c r="K101" s="1"/>
      <c r="L101" s="1"/>
      <c r="M101" s="1"/>
    </row>
    <row r="102" customFormat="false" ht="24.75" hidden="false" customHeight="true" outlineLevel="0" collapsed="false">
      <c r="A102" s="1"/>
      <c r="B102" s="1"/>
      <c r="C102" s="1"/>
      <c r="D102" s="7"/>
      <c r="E102" s="7"/>
      <c r="F102" s="7"/>
      <c r="G102" s="7"/>
      <c r="H102" s="7"/>
      <c r="I102" s="7"/>
      <c r="J102" s="1"/>
      <c r="K102" s="1"/>
      <c r="L102" s="1"/>
      <c r="M102" s="1"/>
    </row>
    <row r="103" customFormat="false" ht="24.75" hidden="false" customHeight="true" outlineLevel="0" collapsed="false">
      <c r="A103" s="1"/>
      <c r="B103" s="1"/>
      <c r="C103" s="1"/>
      <c r="D103" s="7"/>
      <c r="E103" s="7"/>
      <c r="F103" s="7"/>
      <c r="G103" s="7"/>
      <c r="H103" s="7"/>
      <c r="I103" s="7"/>
      <c r="J103" s="1"/>
      <c r="K103" s="1"/>
      <c r="L103" s="1"/>
      <c r="M103" s="1"/>
    </row>
    <row r="104" customFormat="false" ht="24.75" hidden="false" customHeight="true" outlineLevel="0" collapsed="false">
      <c r="A104" s="1"/>
      <c r="B104" s="1"/>
      <c r="C104" s="1"/>
      <c r="D104" s="7"/>
      <c r="E104" s="7"/>
      <c r="F104" s="7"/>
      <c r="G104" s="7"/>
      <c r="H104" s="7"/>
      <c r="I104" s="7"/>
      <c r="J104" s="1"/>
      <c r="K104" s="1"/>
      <c r="L104" s="1"/>
      <c r="M104" s="1"/>
    </row>
    <row r="105" customFormat="false" ht="24.75" hidden="false" customHeight="true" outlineLevel="0" collapsed="false">
      <c r="A105" s="1"/>
      <c r="B105" s="1"/>
      <c r="C105" s="1"/>
      <c r="D105" s="7"/>
      <c r="E105" s="7"/>
      <c r="F105" s="7"/>
      <c r="G105" s="7"/>
      <c r="H105" s="7"/>
      <c r="I105" s="7"/>
      <c r="J105" s="1"/>
      <c r="K105" s="1"/>
      <c r="L105" s="1"/>
      <c r="M105" s="1"/>
    </row>
    <row r="106" customFormat="false" ht="24.75" hidden="false" customHeight="true" outlineLevel="0" collapsed="false">
      <c r="A106" s="1"/>
      <c r="B106" s="1"/>
      <c r="C106" s="1"/>
      <c r="D106" s="1"/>
      <c r="E106" s="1"/>
      <c r="F106" s="1"/>
      <c r="G106" s="1"/>
      <c r="H106" s="1"/>
      <c r="I106" s="1"/>
      <c r="J106" s="1"/>
      <c r="K106" s="1"/>
      <c r="L106" s="1"/>
      <c r="M106" s="1"/>
    </row>
    <row r="107" customFormat="false" ht="24.75" hidden="false" customHeight="true" outlineLevel="0" collapsed="false">
      <c r="A107" s="1"/>
      <c r="B107" s="1"/>
      <c r="C107" s="1"/>
      <c r="D107" s="1"/>
      <c r="E107" s="1"/>
      <c r="F107" s="1"/>
      <c r="G107" s="1"/>
      <c r="H107" s="1"/>
      <c r="I107" s="1"/>
      <c r="J107" s="1"/>
      <c r="K107" s="1"/>
      <c r="L107" s="1"/>
      <c r="M107" s="1"/>
    </row>
    <row r="108" customFormat="false" ht="24.75" hidden="false" customHeight="true" outlineLevel="0" collapsed="false">
      <c r="A108" s="1"/>
      <c r="B108" s="1"/>
      <c r="C108" s="1"/>
      <c r="D108" s="1"/>
      <c r="E108" s="1"/>
      <c r="F108" s="1"/>
      <c r="G108" s="1"/>
      <c r="H108" s="1"/>
      <c r="I108" s="1"/>
      <c r="J108" s="1"/>
      <c r="K108" s="1"/>
      <c r="L108" s="1"/>
      <c r="M108" s="1"/>
    </row>
    <row r="109" customFormat="false" ht="24.75" hidden="false" customHeight="true" outlineLevel="0" collapsed="false">
      <c r="A109" s="1"/>
      <c r="B109" s="1"/>
      <c r="C109" s="1"/>
      <c r="D109" s="1"/>
      <c r="E109" s="1"/>
      <c r="F109" s="1"/>
      <c r="G109" s="1"/>
      <c r="H109" s="1"/>
      <c r="I109" s="1"/>
      <c r="J109" s="1"/>
      <c r="K109" s="1"/>
      <c r="L109" s="1"/>
      <c r="M109" s="1"/>
    </row>
    <row r="110" customFormat="false" ht="24.75" hidden="false" customHeight="true" outlineLevel="0" collapsed="false">
      <c r="A110" s="1"/>
      <c r="B110" s="1"/>
      <c r="C110" s="1"/>
      <c r="D110" s="1"/>
      <c r="E110" s="1"/>
      <c r="F110" s="1"/>
      <c r="G110" s="1"/>
      <c r="H110" s="1"/>
      <c r="I110" s="1"/>
      <c r="J110" s="1"/>
      <c r="K110" s="1"/>
      <c r="L110" s="1"/>
      <c r="M110" s="1"/>
    </row>
  </sheetData>
  <conditionalFormatting sqref="D7:D16">
    <cfRule type="containsText" priority="2" operator="containsText" aboveAverage="0" equalAverage="0" bottom="0" percent="0" rank="0" text="Open" dxfId="0">
      <formula>NOT(ISERROR(SEARCH("Open",D7)))</formula>
    </cfRule>
    <cfRule type="containsText" priority="3" operator="containsText" aboveAverage="0" equalAverage="0" bottom="0" percent="0" rank="0" text="Invalid" dxfId="0">
      <formula>NOT(ISERROR(SEARCH("Invalid",D7)))</formula>
    </cfRule>
    <cfRule type="containsText" priority="4" operator="containsText" aboveAverage="0" equalAverage="0" bottom="0" percent="0" rank="0" text="Missing" dxfId="0">
      <formula>NOT(ISERROR(SEARCH("Missing",D7)))</formula>
    </cfRule>
    <cfRule type="containsText" priority="5" operator="containsText" aboveAverage="0" equalAverage="0" bottom="0" percent="0" rank="0" text="Hold" dxfId="0">
      <formula>NOT(ISERROR(SEARCH("Hold",D7)))</formula>
    </cfRule>
    <cfRule type="containsText" priority="6" operator="containsText" aboveAverage="0" equalAverage="0" bottom="0" percent="0" rank="0" text="Select Downside" dxfId="0">
      <formula>NOT(ISERROR(SEARCH("Select Downside",D7)))</formula>
    </cfRule>
    <cfRule type="containsText" priority="7" operator="containsText" aboveAverage="0" equalAverage="0" bottom="0" percent="0" rank="0" text="No positive" dxfId="0">
      <formula>NOT(ISERROR(SEARCH("No positive",D7)))</formula>
    </cfRule>
    <cfRule type="containsText" priority="8" operator="containsText" aboveAverage="0" equalAverage="0" bottom="0" percent="0" rank="0" text="Breach" dxfId="0">
      <formula>NOT(ISERROR(SEARCH("Breach",D7)))</formula>
    </cfRule>
  </conditionalFormatting>
  <conditionalFormatting sqref="G7:G16">
    <cfRule type="containsText" priority="9" operator="containsText" aboveAverage="0" equalAverage="0" bottom="0" percent="0" rank="0" text="Open" dxfId="0">
      <formula>NOT(ISERROR(SEARCH("Open",G7)))</formula>
    </cfRule>
    <cfRule type="containsText" priority="10" operator="containsText" aboveAverage="0" equalAverage="0" bottom="0" percent="0" rank="0" text="Invalid" dxfId="0">
      <formula>NOT(ISERROR(SEARCH("Invalid",G7)))</formula>
    </cfRule>
    <cfRule type="containsText" priority="11" operator="containsText" aboveAverage="0" equalAverage="0" bottom="0" percent="0" rank="0" text="Missing" dxfId="0">
      <formula>NOT(ISERROR(SEARCH("Missing",G7)))</formula>
    </cfRule>
    <cfRule type="containsText" priority="12" operator="containsText" aboveAverage="0" equalAverage="0" bottom="0" percent="0" rank="0" text="Hold" dxfId="0">
      <formula>NOT(ISERROR(SEARCH("Hold",G7)))</formula>
    </cfRule>
    <cfRule type="containsText" priority="13" operator="containsText" aboveAverage="0" equalAverage="0" bottom="0" percent="0" rank="0" text="Select Downside" dxfId="0">
      <formula>NOT(ISERROR(SEARCH("Select Downside",G7)))</formula>
    </cfRule>
    <cfRule type="containsText" priority="14" operator="containsText" aboveAverage="0" equalAverage="0" bottom="0" percent="0" rank="0" text="No positive" dxfId="0">
      <formula>NOT(ISERROR(SEARCH("No positive",G7)))</formula>
    </cfRule>
    <cfRule type="containsText" priority="15" operator="containsText" aboveAverage="0" equalAverage="0" bottom="0" percent="0" rank="0" text="Breach" dxfId="0">
      <formula>NOT(ISERROR(SEARCH("Breach",G7)))</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77467"/>
    <pageSetUpPr fitToPage="false"/>
  </sheetPr>
  <dimension ref="A1:M1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0" width="2.5"/>
    <col collapsed="false" customWidth="true" hidden="false" outlineLevel="0" max="3" min="3" style="0" width="46"/>
    <col collapsed="false" customWidth="true" hidden="false" outlineLevel="0" max="4" min="4" style="0" width="20"/>
    <col collapsed="false" customWidth="true" hidden="false" outlineLevel="0" max="13" min="5" style="0" width="16"/>
  </cols>
  <sheetData>
    <row r="1" customFormat="false" ht="24.75" hidden="false" customHeight="true" outlineLevel="0" collapsed="false">
      <c r="A1" s="1"/>
      <c r="B1" s="1"/>
      <c r="C1" s="1"/>
      <c r="D1" s="1"/>
      <c r="E1" s="1"/>
      <c r="F1" s="1"/>
      <c r="G1" s="1"/>
      <c r="H1" s="1"/>
      <c r="I1" s="1"/>
      <c r="J1" s="1"/>
      <c r="K1" s="1"/>
      <c r="L1" s="1"/>
      <c r="M1" s="1"/>
    </row>
    <row r="2" customFormat="false" ht="24.75" hidden="false" customHeight="true" outlineLevel="0" collapsed="false">
      <c r="A2" s="1"/>
      <c r="B2" s="1"/>
      <c r="C2" s="2" t="s">
        <v>36</v>
      </c>
      <c r="D2" s="1"/>
      <c r="E2" s="1"/>
      <c r="F2" s="1"/>
      <c r="G2" s="1"/>
      <c r="H2" s="1"/>
      <c r="I2" s="1"/>
      <c r="J2" s="1"/>
      <c r="K2" s="1"/>
      <c r="L2" s="1"/>
      <c r="M2" s="1"/>
    </row>
    <row r="3" customFormat="false" ht="24.75" hidden="false" customHeight="true" outlineLevel="0" collapsed="false">
      <c r="A3" s="1"/>
      <c r="B3" s="1"/>
      <c r="C3" s="3" t="s">
        <v>37</v>
      </c>
      <c r="D3" s="1"/>
      <c r="E3" s="1"/>
      <c r="F3" s="1"/>
      <c r="G3" s="1"/>
      <c r="H3" s="1"/>
      <c r="I3" s="1"/>
      <c r="J3" s="1"/>
      <c r="K3" s="1"/>
      <c r="L3" s="1"/>
      <c r="M3" s="1"/>
    </row>
    <row r="4" customFormat="false" ht="24.75" hidden="false" customHeight="true" outlineLevel="0" collapsed="false">
      <c r="A4" s="1"/>
      <c r="B4" s="1"/>
      <c r="C4" s="1"/>
      <c r="D4" s="1"/>
      <c r="E4" s="1"/>
      <c r="F4" s="1"/>
      <c r="G4" s="1"/>
      <c r="H4" s="1"/>
      <c r="I4" s="1"/>
      <c r="J4" s="1"/>
      <c r="K4" s="1"/>
      <c r="L4" s="1"/>
      <c r="M4" s="1"/>
    </row>
    <row r="5" customFormat="false" ht="24.75" hidden="false" customHeight="true" outlineLevel="0" collapsed="false">
      <c r="A5" s="1"/>
      <c r="B5" s="1"/>
      <c r="C5" s="1"/>
      <c r="D5" s="1"/>
      <c r="E5" s="1"/>
      <c r="F5" s="1"/>
      <c r="G5" s="1"/>
      <c r="H5" s="1"/>
      <c r="I5" s="1"/>
      <c r="J5" s="1"/>
      <c r="K5" s="1"/>
      <c r="L5" s="1"/>
      <c r="M5" s="1"/>
    </row>
    <row r="6" customFormat="false" ht="33" hidden="false" customHeight="true" outlineLevel="0" collapsed="false">
      <c r="A6" s="1"/>
      <c r="B6" s="1"/>
      <c r="C6" s="8" t="s">
        <v>38</v>
      </c>
      <c r="D6" s="11" t="s">
        <v>39</v>
      </c>
      <c r="E6" s="7"/>
      <c r="F6" s="12" t="s">
        <v>40</v>
      </c>
      <c r="G6" s="7"/>
      <c r="H6" s="7"/>
      <c r="I6" s="7"/>
      <c r="J6" s="1"/>
      <c r="K6" s="1"/>
      <c r="L6" s="1"/>
      <c r="M6" s="1"/>
    </row>
    <row r="7" customFormat="false" ht="33" hidden="false" customHeight="true" outlineLevel="0" collapsed="false">
      <c r="A7" s="1"/>
      <c r="B7" s="1"/>
      <c r="C7" s="8" t="s">
        <v>41</v>
      </c>
      <c r="D7" s="13" t="n">
        <v>46275</v>
      </c>
      <c r="E7" s="7"/>
      <c r="F7" s="7"/>
      <c r="G7" s="7"/>
      <c r="H7" s="7"/>
      <c r="I7" s="7"/>
      <c r="J7" s="1"/>
      <c r="K7" s="1"/>
      <c r="L7" s="1"/>
      <c r="M7" s="1"/>
    </row>
    <row r="8" customFormat="false" ht="33" hidden="false" customHeight="true" outlineLevel="0" collapsed="false">
      <c r="A8" s="1"/>
      <c r="B8" s="1"/>
      <c r="C8" s="8" t="s">
        <v>42</v>
      </c>
      <c r="D8" s="14" t="n">
        <v>1</v>
      </c>
      <c r="E8" s="7"/>
      <c r="F8" s="12" t="s">
        <v>43</v>
      </c>
      <c r="G8" s="7"/>
      <c r="H8" s="7"/>
      <c r="I8" s="7"/>
      <c r="J8" s="1"/>
      <c r="K8" s="1"/>
      <c r="L8" s="1"/>
      <c r="M8" s="1"/>
    </row>
    <row r="9" customFormat="false" ht="33" hidden="false" customHeight="true" outlineLevel="0" collapsed="false">
      <c r="A9" s="1"/>
      <c r="B9" s="1"/>
      <c r="C9" s="8" t="s">
        <v>44</v>
      </c>
      <c r="D9" s="15" t="str">
        <f aca="false">IF(OR(NOT(ISNUMBER(D8)),D8&lt;1,D8&gt;3,D8&lt;&gt;INT(D8)),"Invalid case",CHOOSE(D8,"Base","Downside","Upside"))</f>
        <v>Base</v>
      </c>
      <c r="E9" s="7"/>
      <c r="F9" s="7"/>
      <c r="G9" s="7"/>
      <c r="H9" s="7"/>
      <c r="I9" s="7"/>
      <c r="J9" s="1"/>
      <c r="K9" s="1"/>
      <c r="L9" s="1"/>
      <c r="M9" s="1"/>
    </row>
    <row r="10" customFormat="false" ht="33" hidden="false" customHeight="true" outlineLevel="0" collapsed="false">
      <c r="A10" s="1"/>
      <c r="B10" s="1"/>
      <c r="C10" s="8" t="s">
        <v>45</v>
      </c>
      <c r="D10" s="14" t="n">
        <v>2</v>
      </c>
      <c r="E10" s="7"/>
      <c r="F10" s="12" t="s">
        <v>46</v>
      </c>
      <c r="G10" s="7"/>
      <c r="H10" s="7"/>
      <c r="I10" s="7"/>
      <c r="J10" s="1"/>
      <c r="K10" s="1"/>
      <c r="L10" s="1"/>
      <c r="M10" s="1"/>
    </row>
    <row r="11" customFormat="false" ht="33" hidden="false" customHeight="true" outlineLevel="0" collapsed="false">
      <c r="A11" s="1"/>
      <c r="B11" s="1"/>
      <c r="C11" s="8" t="s">
        <v>31</v>
      </c>
      <c r="D11" s="11"/>
      <c r="E11" s="7"/>
      <c r="F11" s="7"/>
      <c r="G11" s="7"/>
      <c r="H11" s="7"/>
      <c r="I11" s="7"/>
      <c r="J11" s="1"/>
      <c r="K11" s="1"/>
      <c r="L11" s="1"/>
      <c r="M11" s="1"/>
    </row>
    <row r="12" customFormat="false" ht="33" hidden="false" customHeight="true" outlineLevel="0" collapsed="false">
      <c r="A12" s="1"/>
      <c r="B12" s="1"/>
      <c r="C12" s="8" t="s">
        <v>32</v>
      </c>
      <c r="D12" s="11" t="s">
        <v>47</v>
      </c>
      <c r="E12" s="7"/>
      <c r="F12" s="12" t="s">
        <v>48</v>
      </c>
      <c r="G12" s="7"/>
      <c r="H12" s="7"/>
      <c r="I12" s="7"/>
      <c r="J12" s="1"/>
      <c r="K12" s="1"/>
      <c r="L12" s="1"/>
      <c r="M12" s="1"/>
    </row>
    <row r="13" customFormat="false" ht="33" hidden="false" customHeight="true" outlineLevel="0" collapsed="false">
      <c r="A13" s="1"/>
      <c r="B13" s="1"/>
      <c r="C13" s="8" t="s">
        <v>49</v>
      </c>
      <c r="D13" s="11" t="s">
        <v>50</v>
      </c>
      <c r="E13" s="7"/>
      <c r="F13" s="7"/>
      <c r="G13" s="7"/>
      <c r="H13" s="7"/>
      <c r="I13" s="7"/>
      <c r="J13" s="1"/>
      <c r="K13" s="1"/>
      <c r="L13" s="1"/>
      <c r="M13" s="1"/>
    </row>
    <row r="14" customFormat="false" ht="33" hidden="false" customHeight="true" outlineLevel="0" collapsed="false">
      <c r="A14" s="1"/>
      <c r="B14" s="1"/>
      <c r="C14" s="8" t="s">
        <v>51</v>
      </c>
      <c r="D14" s="11" t="s">
        <v>52</v>
      </c>
      <c r="E14" s="7"/>
      <c r="F14" s="12" t="s">
        <v>53</v>
      </c>
      <c r="G14" s="7"/>
      <c r="H14" s="7"/>
      <c r="I14" s="7"/>
      <c r="J14" s="1"/>
      <c r="K14" s="1"/>
      <c r="L14" s="1"/>
      <c r="M14" s="1"/>
    </row>
    <row r="15" customFormat="false" ht="33" hidden="false" customHeight="true" outlineLevel="0" collapsed="false">
      <c r="A15" s="1"/>
      <c r="B15" s="1"/>
      <c r="C15" s="8" t="s">
        <v>54</v>
      </c>
      <c r="D15" s="11" t="s">
        <v>55</v>
      </c>
      <c r="E15" s="7"/>
      <c r="F15" s="7"/>
      <c r="G15" s="7"/>
      <c r="H15" s="7"/>
      <c r="I15" s="7"/>
      <c r="J15" s="1"/>
      <c r="K15" s="1"/>
      <c r="L15" s="1"/>
      <c r="M15" s="1"/>
    </row>
    <row r="16" customFormat="false" ht="33" hidden="false" customHeight="true" outlineLevel="0" collapsed="false">
      <c r="A16" s="1"/>
      <c r="B16" s="1"/>
      <c r="C16" s="8" t="s">
        <v>56</v>
      </c>
      <c r="D16" s="16" t="n">
        <v>0.25</v>
      </c>
      <c r="E16" s="7"/>
      <c r="F16" s="7"/>
      <c r="G16" s="7"/>
      <c r="H16" s="7"/>
      <c r="I16" s="7"/>
      <c r="J16" s="1"/>
      <c r="K16" s="1"/>
      <c r="L16" s="1"/>
      <c r="M16" s="1"/>
    </row>
    <row r="17" customFormat="false" ht="33" hidden="false" customHeight="true" outlineLevel="0" collapsed="false">
      <c r="A17" s="1"/>
      <c r="B17" s="1"/>
      <c r="C17" s="8" t="s">
        <v>57</v>
      </c>
      <c r="D17" s="16" t="n">
        <v>0.15</v>
      </c>
      <c r="E17" s="7"/>
      <c r="F17" s="7"/>
      <c r="G17" s="7"/>
      <c r="H17" s="7"/>
      <c r="I17" s="7"/>
      <c r="J17" s="1"/>
      <c r="K17" s="1"/>
      <c r="L17" s="1"/>
      <c r="M17" s="1"/>
    </row>
    <row r="18" customFormat="false" ht="33" hidden="false" customHeight="true" outlineLevel="0" collapsed="false">
      <c r="A18" s="1"/>
      <c r="B18" s="1"/>
      <c r="C18" s="8" t="s">
        <v>10</v>
      </c>
      <c r="D18" s="17" t="n">
        <v>35</v>
      </c>
      <c r="E18" s="7"/>
      <c r="F18" s="7"/>
      <c r="G18" s="7"/>
      <c r="H18" s="7"/>
      <c r="I18" s="7"/>
      <c r="J18" s="1"/>
      <c r="K18" s="1"/>
      <c r="L18" s="1"/>
      <c r="M18" s="1"/>
    </row>
    <row r="19" customFormat="false" ht="33" hidden="false" customHeight="true" outlineLevel="0" collapsed="false">
      <c r="A19" s="1"/>
      <c r="B19" s="1"/>
      <c r="C19" s="8" t="s">
        <v>58</v>
      </c>
      <c r="D19" s="17" t="n">
        <v>1</v>
      </c>
      <c r="E19" s="7"/>
      <c r="F19" s="12" t="s">
        <v>59</v>
      </c>
      <c r="G19" s="7"/>
      <c r="H19" s="7"/>
      <c r="I19" s="7"/>
      <c r="J19" s="1"/>
      <c r="K19" s="1"/>
      <c r="L19" s="1"/>
      <c r="M19" s="1"/>
    </row>
    <row r="20" customFormat="false" ht="33" hidden="false" customHeight="true" outlineLevel="0" collapsed="false">
      <c r="A20" s="1"/>
      <c r="B20" s="1"/>
      <c r="C20" s="8" t="s">
        <v>60</v>
      </c>
      <c r="D20" s="17" t="n">
        <v>2</v>
      </c>
      <c r="E20" s="7"/>
      <c r="F20" s="7"/>
      <c r="G20" s="7"/>
      <c r="H20" s="7"/>
      <c r="I20" s="7"/>
      <c r="J20" s="1"/>
      <c r="K20" s="1"/>
      <c r="L20" s="1"/>
      <c r="M20" s="1"/>
    </row>
    <row r="21" customFormat="false" ht="33" hidden="false" customHeight="true" outlineLevel="0" collapsed="false">
      <c r="A21" s="1"/>
      <c r="B21" s="1"/>
      <c r="C21" s="8" t="s">
        <v>61</v>
      </c>
      <c r="D21" s="16" t="n">
        <v>0.5</v>
      </c>
      <c r="E21" s="7"/>
      <c r="F21" s="12" t="s">
        <v>62</v>
      </c>
      <c r="G21" s="7"/>
      <c r="H21" s="7"/>
      <c r="I21" s="7"/>
      <c r="J21" s="1"/>
      <c r="K21" s="1"/>
      <c r="L21" s="1"/>
      <c r="M21" s="1"/>
    </row>
    <row r="22" customFormat="false" ht="33" hidden="false" customHeight="true" outlineLevel="0" collapsed="false">
      <c r="A22" s="1"/>
      <c r="B22" s="1"/>
      <c r="C22" s="8" t="s">
        <v>63</v>
      </c>
      <c r="D22" s="17" t="n">
        <v>38</v>
      </c>
      <c r="E22" s="7"/>
      <c r="F22" s="7"/>
      <c r="G22" s="7"/>
      <c r="H22" s="7"/>
      <c r="I22" s="7"/>
      <c r="J22" s="1"/>
      <c r="K22" s="1"/>
      <c r="L22" s="1"/>
      <c r="M22" s="1"/>
    </row>
    <row r="23" customFormat="false" ht="33" hidden="false" customHeight="true" outlineLevel="0" collapsed="false">
      <c r="A23" s="1"/>
      <c r="B23" s="1"/>
      <c r="C23" s="8" t="s">
        <v>64</v>
      </c>
      <c r="D23" s="17" t="n">
        <v>25</v>
      </c>
      <c r="E23" s="7"/>
      <c r="F23" s="7"/>
      <c r="G23" s="7"/>
      <c r="H23" s="7"/>
      <c r="I23" s="7"/>
      <c r="J23" s="1"/>
      <c r="K23" s="1"/>
      <c r="L23" s="1"/>
      <c r="M23" s="1"/>
    </row>
    <row r="24" customFormat="false" ht="33" hidden="false" customHeight="true" outlineLevel="0" collapsed="false">
      <c r="A24" s="1"/>
      <c r="B24" s="1"/>
      <c r="C24" s="8" t="s">
        <v>65</v>
      </c>
      <c r="D24" s="17" t="n">
        <v>2</v>
      </c>
      <c r="E24" s="7"/>
      <c r="F24" s="7"/>
      <c r="G24" s="7"/>
      <c r="H24" s="7"/>
      <c r="I24" s="7"/>
      <c r="J24" s="1"/>
      <c r="K24" s="1"/>
      <c r="L24" s="1"/>
      <c r="M24" s="1"/>
    </row>
    <row r="25" customFormat="false" ht="33" hidden="false" customHeight="true" outlineLevel="0" collapsed="false">
      <c r="A25" s="1"/>
      <c r="B25" s="1"/>
      <c r="C25" s="8" t="s">
        <v>66</v>
      </c>
      <c r="D25" s="17" t="n">
        <v>5</v>
      </c>
      <c r="E25" s="7"/>
      <c r="F25" s="12" t="s">
        <v>67</v>
      </c>
      <c r="G25" s="7"/>
      <c r="H25" s="7"/>
      <c r="I25" s="7"/>
      <c r="J25" s="1"/>
      <c r="K25" s="1"/>
      <c r="L25" s="1"/>
      <c r="M25" s="1"/>
    </row>
    <row r="26" customFormat="false" ht="33" hidden="false" customHeight="true" outlineLevel="0" collapsed="false">
      <c r="A26" s="1"/>
      <c r="B26" s="1"/>
      <c r="C26" s="8" t="s">
        <v>68</v>
      </c>
      <c r="D26" s="17" t="n">
        <v>3</v>
      </c>
      <c r="E26" s="7"/>
      <c r="F26" s="7"/>
      <c r="G26" s="7"/>
      <c r="H26" s="7"/>
      <c r="I26" s="7"/>
      <c r="J26" s="1"/>
      <c r="K26" s="1"/>
      <c r="L26" s="1"/>
      <c r="M26" s="1"/>
    </row>
    <row r="27" customFormat="false" ht="33" hidden="false" customHeight="true" outlineLevel="0" collapsed="false">
      <c r="A27" s="1"/>
      <c r="B27" s="1"/>
      <c r="C27" s="8" t="s">
        <v>69</v>
      </c>
      <c r="D27" s="17" t="n">
        <v>15</v>
      </c>
      <c r="E27" s="7"/>
      <c r="F27" s="12" t="s">
        <v>70</v>
      </c>
      <c r="G27" s="7"/>
      <c r="H27" s="7"/>
      <c r="I27" s="7"/>
      <c r="J27" s="1"/>
      <c r="K27" s="1"/>
      <c r="L27" s="1"/>
      <c r="M27" s="1"/>
    </row>
    <row r="28" customFormat="false" ht="33" hidden="false" customHeight="true" outlineLevel="0" collapsed="false">
      <c r="A28" s="1"/>
      <c r="B28" s="1"/>
      <c r="C28" s="8" t="s">
        <v>71</v>
      </c>
      <c r="D28" s="16" t="n">
        <v>0.06</v>
      </c>
      <c r="E28" s="7"/>
      <c r="F28" s="7"/>
      <c r="G28" s="7"/>
      <c r="H28" s="7"/>
      <c r="I28" s="7"/>
      <c r="J28" s="1"/>
      <c r="K28" s="1"/>
      <c r="L28" s="1"/>
      <c r="M28" s="1"/>
    </row>
    <row r="29" customFormat="false" ht="33" hidden="false" customHeight="true" outlineLevel="0" collapsed="false">
      <c r="A29" s="1"/>
      <c r="B29" s="1"/>
      <c r="C29" s="8" t="s">
        <v>72</v>
      </c>
      <c r="D29" s="18" t="n">
        <v>3</v>
      </c>
      <c r="E29" s="7"/>
      <c r="F29" s="7"/>
      <c r="G29" s="7"/>
      <c r="H29" s="7"/>
      <c r="I29" s="7"/>
      <c r="J29" s="1"/>
      <c r="K29" s="1"/>
      <c r="L29" s="1"/>
      <c r="M29" s="1"/>
    </row>
    <row r="30" customFormat="false" ht="33" hidden="false" customHeight="true" outlineLevel="0" collapsed="false">
      <c r="A30" s="1"/>
      <c r="B30" s="1"/>
      <c r="C30" s="8" t="s">
        <v>73</v>
      </c>
      <c r="D30" s="18" t="n">
        <v>3</v>
      </c>
      <c r="E30" s="7"/>
      <c r="F30" s="7"/>
      <c r="G30" s="7"/>
      <c r="H30" s="7"/>
      <c r="I30" s="7"/>
      <c r="J30" s="1"/>
      <c r="K30" s="1"/>
      <c r="L30" s="1"/>
      <c r="M30" s="1"/>
    </row>
    <row r="31" customFormat="false" ht="33" hidden="false" customHeight="true" outlineLevel="0" collapsed="false">
      <c r="A31" s="1"/>
      <c r="B31" s="1"/>
      <c r="C31" s="8" t="s">
        <v>74</v>
      </c>
      <c r="D31" s="16" t="n">
        <v>0.2</v>
      </c>
      <c r="E31" s="7"/>
      <c r="F31" s="7"/>
      <c r="G31" s="7"/>
      <c r="H31" s="7"/>
      <c r="I31" s="7"/>
      <c r="J31" s="1"/>
      <c r="K31" s="1"/>
      <c r="L31" s="1"/>
      <c r="M31" s="1"/>
    </row>
    <row r="32" customFormat="false" ht="33" hidden="false" customHeight="true" outlineLevel="0" collapsed="false">
      <c r="A32" s="1"/>
      <c r="B32" s="1"/>
      <c r="C32" s="8" t="s">
        <v>75</v>
      </c>
      <c r="D32" s="11" t="s">
        <v>76</v>
      </c>
      <c r="E32" s="7"/>
      <c r="F32" s="7"/>
      <c r="G32" s="7"/>
      <c r="H32" s="7"/>
      <c r="I32" s="7"/>
      <c r="J32" s="1"/>
      <c r="K32" s="1"/>
      <c r="L32" s="1"/>
      <c r="M32" s="1"/>
    </row>
    <row r="33" customFormat="false" ht="48" hidden="false" customHeight="true" outlineLevel="0" collapsed="false">
      <c r="A33" s="1"/>
      <c r="B33" s="1"/>
      <c r="C33" s="8" t="s">
        <v>77</v>
      </c>
      <c r="D33" s="11" t="s">
        <v>78</v>
      </c>
      <c r="E33" s="7"/>
      <c r="F33" s="7"/>
      <c r="G33" s="7"/>
      <c r="H33" s="7"/>
      <c r="I33" s="7"/>
      <c r="J33" s="1"/>
      <c r="K33" s="1"/>
      <c r="L33" s="1"/>
      <c r="M33" s="1"/>
    </row>
    <row r="34" customFormat="false" ht="33" hidden="false" customHeight="true" outlineLevel="0" collapsed="false">
      <c r="A34" s="1"/>
      <c r="B34" s="1"/>
      <c r="C34" s="8" t="s">
        <v>79</v>
      </c>
      <c r="D34" s="19" t="str">
        <f aca="false">IF(OR(D6="",COUNT(D7:D8,D10,D16:D31)&lt;&gt;19,D7&lt;=0,D8&lt;1,D8&gt;3,D8&lt;&gt;INT(D8),D10&lt;1,D10&gt;3,D10&lt;&gt;INT(D10),D16&lt;0,D16&gt;1,D17&lt;=0,D18&lt;0,D19&lt;0,D20&lt;0,D21&lt;0,D21&gt;1,D22&lt;0,MIN(D23:D29)&lt;0,D29&lt;=0,D30&lt;=0,D31&lt;0,D31&gt;1),"Invalid core inputs","Inputs entered")</f>
        <v>Inputs entered</v>
      </c>
      <c r="E34" s="7"/>
      <c r="F34" s="7"/>
      <c r="G34" s="7"/>
      <c r="H34" s="7"/>
      <c r="I34" s="7"/>
      <c r="J34" s="1"/>
      <c r="K34" s="1"/>
      <c r="L34" s="1"/>
      <c r="M34" s="1"/>
    </row>
    <row r="35" customFormat="false" ht="24.75" hidden="false" customHeight="true" outlineLevel="0" collapsed="false">
      <c r="A35" s="1"/>
      <c r="B35" s="1"/>
      <c r="C35" s="1"/>
      <c r="D35" s="7"/>
      <c r="E35" s="7"/>
      <c r="F35" s="7"/>
      <c r="G35" s="7"/>
      <c r="H35" s="7"/>
      <c r="I35" s="7"/>
      <c r="J35" s="1"/>
      <c r="K35" s="1"/>
      <c r="L35" s="1"/>
      <c r="M35" s="1"/>
    </row>
    <row r="36" customFormat="false" ht="24.75" hidden="false" customHeight="true" outlineLevel="0" collapsed="false">
      <c r="A36" s="1"/>
      <c r="B36" s="1"/>
      <c r="C36" s="1"/>
      <c r="D36" s="7"/>
      <c r="E36" s="7"/>
      <c r="F36" s="7"/>
      <c r="G36" s="7"/>
      <c r="H36" s="7"/>
      <c r="I36" s="7"/>
      <c r="J36" s="1"/>
      <c r="K36" s="1"/>
      <c r="L36" s="1"/>
      <c r="M36" s="1"/>
    </row>
    <row r="37" customFormat="false" ht="24.75" hidden="false" customHeight="true" outlineLevel="0" collapsed="false">
      <c r="A37" s="1"/>
      <c r="B37" s="1"/>
      <c r="C37" s="1"/>
      <c r="D37" s="7"/>
      <c r="E37" s="7"/>
      <c r="F37" s="7"/>
      <c r="G37" s="7"/>
      <c r="H37" s="7"/>
      <c r="I37" s="7"/>
      <c r="J37" s="1"/>
      <c r="K37" s="1"/>
      <c r="L37" s="1"/>
      <c r="M37" s="1"/>
    </row>
    <row r="38" customFormat="false" ht="37.5" hidden="false" customHeight="true" outlineLevel="0" collapsed="false">
      <c r="A38" s="1"/>
      <c r="B38" s="1"/>
      <c r="C38" s="5" t="s">
        <v>80</v>
      </c>
      <c r="D38" s="6" t="s">
        <v>81</v>
      </c>
      <c r="E38" s="6" t="s">
        <v>82</v>
      </c>
      <c r="F38" s="6" t="s">
        <v>83</v>
      </c>
      <c r="G38" s="6" t="s">
        <v>84</v>
      </c>
      <c r="H38" s="6" t="s">
        <v>85</v>
      </c>
      <c r="I38" s="6" t="s">
        <v>86</v>
      </c>
      <c r="J38" s="1"/>
      <c r="K38" s="1"/>
      <c r="L38" s="1"/>
      <c r="M38" s="1"/>
    </row>
    <row r="39" customFormat="false" ht="24.75" hidden="false" customHeight="true" outlineLevel="0" collapsed="false">
      <c r="A39" s="1"/>
      <c r="B39" s="1"/>
      <c r="C39" s="1"/>
      <c r="D39" s="7"/>
      <c r="E39" s="7"/>
      <c r="F39" s="7"/>
      <c r="G39" s="7"/>
      <c r="H39" s="7"/>
      <c r="I39" s="7"/>
      <c r="J39" s="1"/>
      <c r="K39" s="1"/>
      <c r="L39" s="1"/>
      <c r="M39" s="1"/>
    </row>
    <row r="40" customFormat="false" ht="24.75" hidden="false" customHeight="true" outlineLevel="0" collapsed="false">
      <c r="A40" s="1"/>
      <c r="B40" s="1"/>
      <c r="C40" s="20" t="s">
        <v>87</v>
      </c>
      <c r="D40" s="21" t="s">
        <v>88</v>
      </c>
      <c r="E40" s="22" t="n">
        <f aca="false">IF($D$9="Invalid case","",IF(CHOOSE($D$8,ISNUMBER(E41),ISNUMBER(E42),ISNUMBER(E43)),CHOOSE($D$8,E41,E42,E43),""))</f>
        <v>30</v>
      </c>
      <c r="F40" s="22" t="n">
        <f aca="false">IF($D$9="Invalid case","",IF(CHOOSE($D$8,ISNUMBER(F41),ISNUMBER(F42),ISNUMBER(F43)),CHOOSE($D$8,F41,F42,F43),""))</f>
        <v>33</v>
      </c>
      <c r="G40" s="22" t="n">
        <f aca="false">IF($D$9="Invalid case","",IF(CHOOSE($D$8,ISNUMBER(G41),ISNUMBER(G42),ISNUMBER(G43)),CHOOSE($D$8,G41,G42,G43),""))</f>
        <v>36</v>
      </c>
      <c r="H40" s="22" t="n">
        <f aca="false">IF($D$9="Invalid case","",IF(CHOOSE($D$8,ISNUMBER(H41),ISNUMBER(H42),ISNUMBER(H43)),CHOOSE($D$8,H41,H42,H43),""))</f>
        <v>39</v>
      </c>
      <c r="I40" s="22" t="n">
        <f aca="false">IF($D$9="Invalid case","",IF(CHOOSE($D$8,ISNUMBER(I41),ISNUMBER(I42),ISNUMBER(I43)),CHOOSE($D$8,I41,I42,I43),""))</f>
        <v>42</v>
      </c>
      <c r="J40" s="1"/>
      <c r="K40" s="1"/>
      <c r="L40" s="1"/>
      <c r="M40" s="1"/>
    </row>
    <row r="41" customFormat="false" ht="24.75" hidden="false" customHeight="true" outlineLevel="0" collapsed="false">
      <c r="A41" s="1"/>
      <c r="B41" s="1"/>
      <c r="C41" s="1"/>
      <c r="D41" s="7" t="s">
        <v>89</v>
      </c>
      <c r="E41" s="23" t="n">
        <v>30</v>
      </c>
      <c r="F41" s="23" t="n">
        <v>33</v>
      </c>
      <c r="G41" s="23" t="n">
        <v>36</v>
      </c>
      <c r="H41" s="23" t="n">
        <v>39</v>
      </c>
      <c r="I41" s="23" t="n">
        <v>42</v>
      </c>
      <c r="J41" s="1"/>
      <c r="K41" s="1"/>
      <c r="L41" s="1"/>
      <c r="M41" s="1"/>
    </row>
    <row r="42" customFormat="false" ht="24.75" hidden="false" customHeight="true" outlineLevel="0" collapsed="false">
      <c r="A42" s="1"/>
      <c r="B42" s="1"/>
      <c r="C42" s="1"/>
      <c r="D42" s="7" t="s">
        <v>90</v>
      </c>
      <c r="E42" s="23" t="n">
        <v>27</v>
      </c>
      <c r="F42" s="23" t="n">
        <v>27</v>
      </c>
      <c r="G42" s="23" t="n">
        <v>28</v>
      </c>
      <c r="H42" s="23" t="n">
        <v>29</v>
      </c>
      <c r="I42" s="23" t="n">
        <v>30</v>
      </c>
      <c r="J42" s="1"/>
      <c r="K42" s="1"/>
      <c r="L42" s="1"/>
      <c r="M42" s="1"/>
    </row>
    <row r="43" customFormat="false" ht="24.75" hidden="false" customHeight="true" outlineLevel="0" collapsed="false">
      <c r="A43" s="1"/>
      <c r="B43" s="1"/>
      <c r="C43" s="1"/>
      <c r="D43" s="7" t="s">
        <v>91</v>
      </c>
      <c r="E43" s="23" t="n">
        <v>33</v>
      </c>
      <c r="F43" s="23" t="n">
        <v>37</v>
      </c>
      <c r="G43" s="23" t="n">
        <v>42</v>
      </c>
      <c r="H43" s="23" t="n">
        <v>47</v>
      </c>
      <c r="I43" s="23" t="n">
        <v>52</v>
      </c>
      <c r="J43" s="1"/>
      <c r="K43" s="1"/>
      <c r="L43" s="1"/>
      <c r="M43" s="1"/>
    </row>
    <row r="44" customFormat="false" ht="24.75" hidden="false" customHeight="true" outlineLevel="0" collapsed="false">
      <c r="A44" s="1"/>
      <c r="B44" s="1"/>
      <c r="C44" s="20" t="s">
        <v>92</v>
      </c>
      <c r="D44" s="21" t="s">
        <v>88</v>
      </c>
      <c r="E44" s="24" t="n">
        <f aca="false">IF($D$9="Invalid case","",IF(CHOOSE($D$8,ISNUMBER(E45),ISNUMBER(E46),ISNUMBER(E47)),CHOOSE($D$8,E45,E46,E47),""))</f>
        <v>0.2</v>
      </c>
      <c r="F44" s="24" t="n">
        <f aca="false">IF($D$9="Invalid case","",IF(CHOOSE($D$8,ISNUMBER(F45),ISNUMBER(F46),ISNUMBER(F47)),CHOOSE($D$8,F45,F46,F47),""))</f>
        <v>0.21</v>
      </c>
      <c r="G44" s="24" t="n">
        <f aca="false">IF($D$9="Invalid case","",IF(CHOOSE($D$8,ISNUMBER(G45),ISNUMBER(G46),ISNUMBER(G47)),CHOOSE($D$8,G45,G46,G47),""))</f>
        <v>0.22</v>
      </c>
      <c r="H44" s="24" t="n">
        <f aca="false">IF($D$9="Invalid case","",IF(CHOOSE($D$8,ISNUMBER(H45),ISNUMBER(H46),ISNUMBER(H47)),CHOOSE($D$8,H45,H46,H47),""))</f>
        <v>0.22</v>
      </c>
      <c r="I44" s="24" t="n">
        <f aca="false">IF($D$9="Invalid case","",IF(CHOOSE($D$8,ISNUMBER(I45),ISNUMBER(I46),ISNUMBER(I47)),CHOOSE($D$8,I45,I46,I47),""))</f>
        <v>0.22</v>
      </c>
      <c r="J44" s="1"/>
      <c r="K44" s="1"/>
      <c r="L44" s="1"/>
      <c r="M44" s="1"/>
    </row>
    <row r="45" customFormat="false" ht="24.75" hidden="false" customHeight="true" outlineLevel="0" collapsed="false">
      <c r="A45" s="1"/>
      <c r="B45" s="1"/>
      <c r="C45" s="1"/>
      <c r="D45" s="7" t="s">
        <v>89</v>
      </c>
      <c r="E45" s="25" t="n">
        <v>0.2</v>
      </c>
      <c r="F45" s="25" t="n">
        <v>0.21</v>
      </c>
      <c r="G45" s="25" t="n">
        <v>0.22</v>
      </c>
      <c r="H45" s="25" t="n">
        <v>0.22</v>
      </c>
      <c r="I45" s="25" t="n">
        <v>0.22</v>
      </c>
      <c r="J45" s="1"/>
      <c r="K45" s="1"/>
      <c r="L45" s="1"/>
      <c r="M45" s="1"/>
    </row>
    <row r="46" customFormat="false" ht="24.75" hidden="false" customHeight="true" outlineLevel="0" collapsed="false">
      <c r="A46" s="1"/>
      <c r="B46" s="1"/>
      <c r="C46" s="1"/>
      <c r="D46" s="7" t="s">
        <v>90</v>
      </c>
      <c r="E46" s="25" t="n">
        <v>0.15</v>
      </c>
      <c r="F46" s="25" t="n">
        <v>0.15</v>
      </c>
      <c r="G46" s="25" t="n">
        <v>0.16</v>
      </c>
      <c r="H46" s="25" t="n">
        <v>0.16</v>
      </c>
      <c r="I46" s="25" t="n">
        <v>0.16</v>
      </c>
      <c r="J46" s="1"/>
      <c r="K46" s="1"/>
      <c r="L46" s="1"/>
      <c r="M46" s="1"/>
    </row>
    <row r="47" customFormat="false" ht="24.75" hidden="false" customHeight="true" outlineLevel="0" collapsed="false">
      <c r="A47" s="1"/>
      <c r="B47" s="1"/>
      <c r="C47" s="1"/>
      <c r="D47" s="7" t="s">
        <v>91</v>
      </c>
      <c r="E47" s="25" t="n">
        <v>0.22</v>
      </c>
      <c r="F47" s="25" t="n">
        <v>0.23</v>
      </c>
      <c r="G47" s="25" t="n">
        <v>0.24</v>
      </c>
      <c r="H47" s="25" t="n">
        <v>0.24</v>
      </c>
      <c r="I47" s="25" t="n">
        <v>0.24</v>
      </c>
      <c r="J47" s="1"/>
      <c r="K47" s="1"/>
      <c r="L47" s="1"/>
      <c r="M47" s="1"/>
    </row>
    <row r="48" customFormat="false" ht="24.75" hidden="false" customHeight="true" outlineLevel="0" collapsed="false">
      <c r="A48" s="1"/>
      <c r="B48" s="1"/>
      <c r="C48" s="20" t="s">
        <v>93</v>
      </c>
      <c r="D48" s="21" t="s">
        <v>88</v>
      </c>
      <c r="E48" s="22" t="n">
        <f aca="false">IF($D$9="Invalid case","",IF(CHOOSE($D$8,ISNUMBER(E49),ISNUMBER(E50),ISNUMBER(E51)),CHOOSE($D$8,E49,E50,E51),""))</f>
        <v>1</v>
      </c>
      <c r="F48" s="22" t="n">
        <f aca="false">IF($D$9="Invalid case","",IF(CHOOSE($D$8,ISNUMBER(F49),ISNUMBER(F50),ISNUMBER(F51)),CHOOSE($D$8,F49,F50,F51),""))</f>
        <v>1.1</v>
      </c>
      <c r="G48" s="22" t="n">
        <f aca="false">IF($D$9="Invalid case","",IF(CHOOSE($D$8,ISNUMBER(G49),ISNUMBER(G50),ISNUMBER(G51)),CHOOSE($D$8,G49,G50,G51),""))</f>
        <v>1.2</v>
      </c>
      <c r="H48" s="22" t="n">
        <f aca="false">IF($D$9="Invalid case","",IF(CHOOSE($D$8,ISNUMBER(H49),ISNUMBER(H50),ISNUMBER(H51)),CHOOSE($D$8,H49,H50,H51),""))</f>
        <v>1.3</v>
      </c>
      <c r="I48" s="22" t="n">
        <f aca="false">IF($D$9="Invalid case","",IF(CHOOSE($D$8,ISNUMBER(I49),ISNUMBER(I50),ISNUMBER(I51)),CHOOSE($D$8,I49,I50,I51),""))</f>
        <v>1.4</v>
      </c>
      <c r="J48" s="1"/>
      <c r="K48" s="1"/>
      <c r="L48" s="1"/>
      <c r="M48" s="1"/>
    </row>
    <row r="49" customFormat="false" ht="24.75" hidden="false" customHeight="true" outlineLevel="0" collapsed="false">
      <c r="A49" s="1"/>
      <c r="B49" s="1"/>
      <c r="C49" s="1"/>
      <c r="D49" s="7" t="s">
        <v>89</v>
      </c>
      <c r="E49" s="23" t="n">
        <v>1</v>
      </c>
      <c r="F49" s="23" t="n">
        <v>1.1</v>
      </c>
      <c r="G49" s="23" t="n">
        <v>1.2</v>
      </c>
      <c r="H49" s="23" t="n">
        <v>1.3</v>
      </c>
      <c r="I49" s="23" t="n">
        <v>1.4</v>
      </c>
      <c r="J49" s="1"/>
      <c r="K49" s="1"/>
      <c r="L49" s="1"/>
      <c r="M49" s="1"/>
    </row>
    <row r="50" customFormat="false" ht="24.75" hidden="false" customHeight="true" outlineLevel="0" collapsed="false">
      <c r="A50" s="1"/>
      <c r="B50" s="1"/>
      <c r="C50" s="1"/>
      <c r="D50" s="7" t="s">
        <v>90</v>
      </c>
      <c r="E50" s="23" t="n">
        <v>1</v>
      </c>
      <c r="F50" s="23" t="n">
        <v>1</v>
      </c>
      <c r="G50" s="23" t="n">
        <v>1</v>
      </c>
      <c r="H50" s="23" t="n">
        <v>1</v>
      </c>
      <c r="I50" s="23" t="n">
        <v>1</v>
      </c>
      <c r="J50" s="1"/>
      <c r="K50" s="1"/>
      <c r="L50" s="1"/>
      <c r="M50" s="1"/>
    </row>
    <row r="51" customFormat="false" ht="24.75" hidden="false" customHeight="true" outlineLevel="0" collapsed="false">
      <c r="A51" s="1"/>
      <c r="B51" s="1"/>
      <c r="C51" s="1"/>
      <c r="D51" s="7" t="s">
        <v>91</v>
      </c>
      <c r="E51" s="23" t="n">
        <v>1</v>
      </c>
      <c r="F51" s="23" t="n">
        <v>1.2</v>
      </c>
      <c r="G51" s="23" t="n">
        <v>1.4</v>
      </c>
      <c r="H51" s="23" t="n">
        <v>1.6</v>
      </c>
      <c r="I51" s="23" t="n">
        <v>1.8</v>
      </c>
      <c r="J51" s="1"/>
      <c r="K51" s="1"/>
      <c r="L51" s="1"/>
      <c r="M51" s="1"/>
    </row>
    <row r="52" customFormat="false" ht="24.75" hidden="false" customHeight="true" outlineLevel="0" collapsed="false">
      <c r="A52" s="1"/>
      <c r="B52" s="1"/>
      <c r="C52" s="20" t="s">
        <v>94</v>
      </c>
      <c r="D52" s="21" t="s">
        <v>88</v>
      </c>
      <c r="E52" s="22" t="n">
        <f aca="false">IF($D$9="Invalid case","",IF(CHOOSE($D$8,ISNUMBER(E53),ISNUMBER(E54),ISNUMBER(E55)),CHOOSE($D$8,E53,E54,E55),""))</f>
        <v>1.5</v>
      </c>
      <c r="F52" s="22" t="n">
        <f aca="false">IF($D$9="Invalid case","",IF(CHOOSE($D$8,ISNUMBER(F53),ISNUMBER(F54),ISNUMBER(F55)),CHOOSE($D$8,F53,F54,F55),""))</f>
        <v>1.6</v>
      </c>
      <c r="G52" s="22" t="n">
        <f aca="false">IF($D$9="Invalid case","",IF(CHOOSE($D$8,ISNUMBER(G53),ISNUMBER(G54),ISNUMBER(G55)),CHOOSE($D$8,G53,G54,G55),""))</f>
        <v>1.7</v>
      </c>
      <c r="H52" s="22" t="n">
        <f aca="false">IF($D$9="Invalid case","",IF(CHOOSE($D$8,ISNUMBER(H53),ISNUMBER(H54),ISNUMBER(H55)),CHOOSE($D$8,H53,H54,H55),""))</f>
        <v>1.8</v>
      </c>
      <c r="I52" s="22" t="n">
        <f aca="false">IF($D$9="Invalid case","",IF(CHOOSE($D$8,ISNUMBER(I53),ISNUMBER(I54),ISNUMBER(I55)),CHOOSE($D$8,I53,I54,I55),""))</f>
        <v>1.9</v>
      </c>
      <c r="J52" s="1"/>
      <c r="K52" s="1"/>
      <c r="L52" s="1"/>
      <c r="M52" s="1"/>
    </row>
    <row r="53" customFormat="false" ht="24.75" hidden="false" customHeight="true" outlineLevel="0" collapsed="false">
      <c r="A53" s="1"/>
      <c r="B53" s="1"/>
      <c r="C53" s="1"/>
      <c r="D53" s="7" t="s">
        <v>89</v>
      </c>
      <c r="E53" s="23" t="n">
        <v>1.5</v>
      </c>
      <c r="F53" s="23" t="n">
        <v>1.6</v>
      </c>
      <c r="G53" s="23" t="n">
        <v>1.7</v>
      </c>
      <c r="H53" s="23" t="n">
        <v>1.8</v>
      </c>
      <c r="I53" s="23" t="n">
        <v>1.9</v>
      </c>
      <c r="J53" s="1"/>
      <c r="K53" s="1"/>
      <c r="L53" s="1"/>
      <c r="M53" s="1"/>
    </row>
    <row r="54" customFormat="false" ht="24.75" hidden="false" customHeight="true" outlineLevel="0" collapsed="false">
      <c r="A54" s="1"/>
      <c r="B54" s="1"/>
      <c r="C54" s="1"/>
      <c r="D54" s="7" t="s">
        <v>90</v>
      </c>
      <c r="E54" s="23" t="n">
        <v>1.5</v>
      </c>
      <c r="F54" s="23" t="n">
        <v>1.5</v>
      </c>
      <c r="G54" s="23" t="n">
        <v>1.5</v>
      </c>
      <c r="H54" s="23" t="n">
        <v>1.5</v>
      </c>
      <c r="I54" s="23" t="n">
        <v>1.5</v>
      </c>
      <c r="J54" s="1"/>
      <c r="K54" s="1"/>
      <c r="L54" s="1"/>
      <c r="M54" s="1"/>
    </row>
    <row r="55" customFormat="false" ht="24.75" hidden="false" customHeight="true" outlineLevel="0" collapsed="false">
      <c r="A55" s="1"/>
      <c r="B55" s="1"/>
      <c r="C55" s="1"/>
      <c r="D55" s="7" t="s">
        <v>91</v>
      </c>
      <c r="E55" s="23" t="n">
        <v>1.8</v>
      </c>
      <c r="F55" s="23" t="n">
        <v>2</v>
      </c>
      <c r="G55" s="23" t="n">
        <v>2.2</v>
      </c>
      <c r="H55" s="23" t="n">
        <v>2.4</v>
      </c>
      <c r="I55" s="23" t="n">
        <v>2.6</v>
      </c>
      <c r="J55" s="1"/>
      <c r="K55" s="1"/>
      <c r="L55" s="1"/>
      <c r="M55" s="1"/>
    </row>
    <row r="56" customFormat="false" ht="24.75" hidden="false" customHeight="true" outlineLevel="0" collapsed="false">
      <c r="A56" s="1"/>
      <c r="B56" s="1"/>
      <c r="C56" s="20" t="s">
        <v>95</v>
      </c>
      <c r="D56" s="21" t="s">
        <v>88</v>
      </c>
      <c r="E56" s="22" t="n">
        <f aca="false">IF($D$9="Invalid case","",IF(CHOOSE($D$8,ISNUMBER(E57),ISNUMBER(E58),ISNUMBER(E59)),CHOOSE($D$8,E57,E58,E59),""))</f>
        <v>0.5</v>
      </c>
      <c r="F56" s="22" t="n">
        <f aca="false">IF($D$9="Invalid case","",IF(CHOOSE($D$8,ISNUMBER(F57),ISNUMBER(F58),ISNUMBER(F59)),CHOOSE($D$8,F57,F58,F59),""))</f>
        <v>0.5</v>
      </c>
      <c r="G56" s="22" t="n">
        <f aca="false">IF($D$9="Invalid case","",IF(CHOOSE($D$8,ISNUMBER(G57),ISNUMBER(G58),ISNUMBER(G59)),CHOOSE($D$8,G57,G58,G59),""))</f>
        <v>0.5</v>
      </c>
      <c r="H56" s="22" t="n">
        <f aca="false">IF($D$9="Invalid case","",IF(CHOOSE($D$8,ISNUMBER(H57),ISNUMBER(H58),ISNUMBER(H59)),CHOOSE($D$8,H57,H58,H59),""))</f>
        <v>0.5</v>
      </c>
      <c r="I56" s="22" t="n">
        <f aca="false">IF($D$9="Invalid case","",IF(CHOOSE($D$8,ISNUMBER(I57),ISNUMBER(I58),ISNUMBER(I59)),CHOOSE($D$8,I57,I58,I59),""))</f>
        <v>0.5</v>
      </c>
      <c r="J56" s="1"/>
      <c r="K56" s="1"/>
      <c r="L56" s="1"/>
      <c r="M56" s="1"/>
    </row>
    <row r="57" customFormat="false" ht="24.75" hidden="false" customHeight="true" outlineLevel="0" collapsed="false">
      <c r="A57" s="1"/>
      <c r="B57" s="1"/>
      <c r="C57" s="1"/>
      <c r="D57" s="7" t="s">
        <v>89</v>
      </c>
      <c r="E57" s="23" t="n">
        <v>0.5</v>
      </c>
      <c r="F57" s="23" t="n">
        <v>0.5</v>
      </c>
      <c r="G57" s="23" t="n">
        <v>0.5</v>
      </c>
      <c r="H57" s="23" t="n">
        <v>0.5</v>
      </c>
      <c r="I57" s="23" t="n">
        <v>0.5</v>
      </c>
      <c r="J57" s="1"/>
      <c r="K57" s="1"/>
      <c r="L57" s="1"/>
      <c r="M57" s="1"/>
    </row>
    <row r="58" customFormat="false" ht="24.75" hidden="false" customHeight="true" outlineLevel="0" collapsed="false">
      <c r="A58" s="1"/>
      <c r="B58" s="1"/>
      <c r="C58" s="1"/>
      <c r="D58" s="7" t="s">
        <v>90</v>
      </c>
      <c r="E58" s="23" t="n">
        <v>0.5</v>
      </c>
      <c r="F58" s="23" t="n">
        <v>0.3</v>
      </c>
      <c r="G58" s="23" t="n">
        <v>0.3</v>
      </c>
      <c r="H58" s="23" t="n">
        <v>0.3</v>
      </c>
      <c r="I58" s="23" t="n">
        <v>0.3</v>
      </c>
      <c r="J58" s="1"/>
      <c r="K58" s="1"/>
      <c r="L58" s="1"/>
      <c r="M58" s="1"/>
    </row>
    <row r="59" customFormat="false" ht="24.75" hidden="false" customHeight="true" outlineLevel="0" collapsed="false">
      <c r="A59" s="1"/>
      <c r="B59" s="1"/>
      <c r="C59" s="1"/>
      <c r="D59" s="7" t="s">
        <v>91</v>
      </c>
      <c r="E59" s="23" t="n">
        <v>0.7</v>
      </c>
      <c r="F59" s="23" t="n">
        <v>0.8</v>
      </c>
      <c r="G59" s="23" t="n">
        <v>0.9</v>
      </c>
      <c r="H59" s="23" t="n">
        <v>1</v>
      </c>
      <c r="I59" s="23" t="n">
        <v>1.1</v>
      </c>
      <c r="J59" s="1"/>
      <c r="K59" s="1"/>
      <c r="L59" s="1"/>
      <c r="M59" s="1"/>
    </row>
    <row r="60" customFormat="false" ht="24.75" hidden="false" customHeight="true" outlineLevel="0" collapsed="false">
      <c r="A60" s="1"/>
      <c r="B60" s="1"/>
      <c r="C60" s="20" t="s">
        <v>96</v>
      </c>
      <c r="D60" s="21" t="s">
        <v>88</v>
      </c>
      <c r="E60" s="22" t="n">
        <f aca="false">IF($D$9="Invalid case","",IF(CHOOSE($D$8,ISNUMBER(E61),ISNUMBER(E62),ISNUMBER(E63)),CHOOSE($D$8,E61,E62,E63),""))</f>
        <v>1</v>
      </c>
      <c r="F60" s="22" t="n">
        <f aca="false">IF($D$9="Invalid case","",IF(CHOOSE($D$8,ISNUMBER(F61),ISNUMBER(F62),ISNUMBER(F63)),CHOOSE($D$8,F61,F62,F63),""))</f>
        <v>1</v>
      </c>
      <c r="G60" s="22" t="n">
        <f aca="false">IF($D$9="Invalid case","",IF(CHOOSE($D$8,ISNUMBER(G61),ISNUMBER(G62),ISNUMBER(G63)),CHOOSE($D$8,G61,G62,G63),""))</f>
        <v>0</v>
      </c>
      <c r="H60" s="22" t="n">
        <f aca="false">IF($D$9="Invalid case","",IF(CHOOSE($D$8,ISNUMBER(H61),ISNUMBER(H62),ISNUMBER(H63)),CHOOSE($D$8,H61,H62,H63),""))</f>
        <v>0</v>
      </c>
      <c r="I60" s="22" t="n">
        <f aca="false">IF($D$9="Invalid case","",IF(CHOOSE($D$8,ISNUMBER(I61),ISNUMBER(I62),ISNUMBER(I63)),CHOOSE($D$8,I61,I62,I63),""))</f>
        <v>0</v>
      </c>
      <c r="J60" s="1"/>
      <c r="K60" s="1"/>
      <c r="L60" s="1"/>
      <c r="M60" s="1"/>
    </row>
    <row r="61" customFormat="false" ht="24.75" hidden="false" customHeight="true" outlineLevel="0" collapsed="false">
      <c r="A61" s="1"/>
      <c r="B61" s="1"/>
      <c r="C61" s="1"/>
      <c r="D61" s="7" t="s">
        <v>89</v>
      </c>
      <c r="E61" s="23" t="n">
        <v>1</v>
      </c>
      <c r="F61" s="23" t="n">
        <v>1</v>
      </c>
      <c r="G61" s="23" t="n">
        <v>0</v>
      </c>
      <c r="H61" s="23" t="n">
        <v>0</v>
      </c>
      <c r="I61" s="23" t="n">
        <v>0</v>
      </c>
      <c r="J61" s="1"/>
      <c r="K61" s="1"/>
      <c r="L61" s="1"/>
      <c r="M61" s="1"/>
    </row>
    <row r="62" customFormat="false" ht="24.75" hidden="false" customHeight="true" outlineLevel="0" collapsed="false">
      <c r="A62" s="1"/>
      <c r="B62" s="1"/>
      <c r="C62" s="1"/>
      <c r="D62" s="7" t="s">
        <v>90</v>
      </c>
      <c r="E62" s="23" t="n">
        <v>2</v>
      </c>
      <c r="F62" s="23" t="n">
        <v>1</v>
      </c>
      <c r="G62" s="23" t="n">
        <v>1</v>
      </c>
      <c r="H62" s="23" t="n">
        <v>0</v>
      </c>
      <c r="I62" s="23" t="n">
        <v>0</v>
      </c>
      <c r="J62" s="1"/>
      <c r="K62" s="1"/>
      <c r="L62" s="1"/>
      <c r="M62" s="1"/>
    </row>
    <row r="63" customFormat="false" ht="24.75" hidden="false" customHeight="true" outlineLevel="0" collapsed="false">
      <c r="A63" s="1"/>
      <c r="B63" s="1"/>
      <c r="C63" s="1"/>
      <c r="D63" s="7" t="s">
        <v>91</v>
      </c>
      <c r="E63" s="23" t="n">
        <v>1</v>
      </c>
      <c r="F63" s="23" t="n">
        <v>1</v>
      </c>
      <c r="G63" s="23" t="n">
        <v>1</v>
      </c>
      <c r="H63" s="23" t="n">
        <v>0</v>
      </c>
      <c r="I63" s="23" t="n">
        <v>0</v>
      </c>
      <c r="J63" s="1"/>
      <c r="K63" s="1"/>
      <c r="L63" s="1"/>
      <c r="M63" s="1"/>
    </row>
    <row r="64" customFormat="false" ht="24.75" hidden="false" customHeight="true" outlineLevel="0" collapsed="false">
      <c r="A64" s="1"/>
      <c r="B64" s="1"/>
      <c r="C64" s="20" t="s">
        <v>97</v>
      </c>
      <c r="D64" s="21" t="s">
        <v>88</v>
      </c>
      <c r="E64" s="22" t="n">
        <f aca="false">IF($D$9="Invalid case","",IF(CHOOSE($D$8,ISNUMBER(E65),ISNUMBER(E66),ISNUMBER(E67)),CHOOSE($D$8,E65,E66,E67),""))</f>
        <v>0.5</v>
      </c>
      <c r="F64" s="22" t="n">
        <f aca="false">IF($D$9="Invalid case","",IF(CHOOSE($D$8,ISNUMBER(F65),ISNUMBER(F66),ISNUMBER(F67)),CHOOSE($D$8,F65,F66,F67),""))</f>
        <v>1</v>
      </c>
      <c r="G64" s="22" t="n">
        <f aca="false">IF($D$9="Invalid case","",IF(CHOOSE($D$8,ISNUMBER(G65),ISNUMBER(G66),ISNUMBER(G67)),CHOOSE($D$8,G65,G66,G67),""))</f>
        <v>1.5</v>
      </c>
      <c r="H64" s="22" t="n">
        <f aca="false">IF($D$9="Invalid case","",IF(CHOOSE($D$8,ISNUMBER(H65),ISNUMBER(H66),ISNUMBER(H67)),CHOOSE($D$8,H65,H66,H67),""))</f>
        <v>2</v>
      </c>
      <c r="I64" s="22" t="n">
        <f aca="false">IF($D$9="Invalid case","",IF(CHOOSE($D$8,ISNUMBER(I65),ISNUMBER(I66),ISNUMBER(I67)),CHOOSE($D$8,I65,I66,I67),""))</f>
        <v>2</v>
      </c>
      <c r="J64" s="1"/>
      <c r="K64" s="1"/>
      <c r="L64" s="1"/>
      <c r="M64" s="1"/>
    </row>
    <row r="65" customFormat="false" ht="24.75" hidden="false" customHeight="true" outlineLevel="0" collapsed="false">
      <c r="A65" s="1"/>
      <c r="B65" s="1"/>
      <c r="C65" s="1"/>
      <c r="D65" s="7" t="s">
        <v>89</v>
      </c>
      <c r="E65" s="23" t="n">
        <v>0.5</v>
      </c>
      <c r="F65" s="23" t="n">
        <v>1</v>
      </c>
      <c r="G65" s="23" t="n">
        <v>1.5</v>
      </c>
      <c r="H65" s="23" t="n">
        <v>2</v>
      </c>
      <c r="I65" s="23" t="n">
        <v>2</v>
      </c>
      <c r="J65" s="1"/>
      <c r="K65" s="1"/>
      <c r="L65" s="1"/>
      <c r="M65" s="1"/>
    </row>
    <row r="66" customFormat="false" ht="24.75" hidden="false" customHeight="true" outlineLevel="0" collapsed="false">
      <c r="A66" s="1"/>
      <c r="B66" s="1"/>
      <c r="C66" s="1"/>
      <c r="D66" s="7" t="s">
        <v>90</v>
      </c>
      <c r="E66" s="23" t="n">
        <v>0</v>
      </c>
      <c r="F66" s="23" t="n">
        <v>0.3</v>
      </c>
      <c r="G66" s="23" t="n">
        <v>0.5</v>
      </c>
      <c r="H66" s="23" t="n">
        <v>0.8</v>
      </c>
      <c r="I66" s="23" t="n">
        <v>1</v>
      </c>
      <c r="J66" s="1"/>
      <c r="K66" s="1"/>
      <c r="L66" s="1"/>
      <c r="M66" s="1"/>
    </row>
    <row r="67" customFormat="false" ht="24.75" hidden="false" customHeight="true" outlineLevel="0" collapsed="false">
      <c r="A67" s="1"/>
      <c r="B67" s="1"/>
      <c r="C67" s="1"/>
      <c r="D67" s="7" t="s">
        <v>91</v>
      </c>
      <c r="E67" s="23" t="n">
        <v>0.8</v>
      </c>
      <c r="F67" s="23" t="n">
        <v>1.5</v>
      </c>
      <c r="G67" s="23" t="n">
        <v>2</v>
      </c>
      <c r="H67" s="23" t="n">
        <v>2.5</v>
      </c>
      <c r="I67" s="23" t="n">
        <v>3</v>
      </c>
      <c r="J67" s="1"/>
      <c r="K67" s="1"/>
      <c r="L67" s="1"/>
      <c r="M67" s="1"/>
    </row>
    <row r="68" customFormat="false" ht="24.75" hidden="false" customHeight="true" outlineLevel="0" collapsed="false">
      <c r="A68" s="1"/>
      <c r="B68" s="1"/>
      <c r="C68" s="20" t="s">
        <v>98</v>
      </c>
      <c r="D68" s="21" t="s">
        <v>88</v>
      </c>
      <c r="E68" s="22" t="n">
        <f aca="false">IF($D$9="Invalid case","",IF(CHOOSE($D$8,ISNUMBER(E69),ISNUMBER(E70),ISNUMBER(E71)),CHOOSE($D$8,E69,E70,E71),""))</f>
        <v>12</v>
      </c>
      <c r="F68" s="22" t="n">
        <f aca="false">IF($D$9="Invalid case","",IF(CHOOSE($D$8,ISNUMBER(F69),ISNUMBER(F70),ISNUMBER(F71)),CHOOSE($D$8,F69,F70,F71),""))</f>
        <v>13</v>
      </c>
      <c r="G68" s="22" t="n">
        <f aca="false">IF($D$9="Invalid case","",IF(CHOOSE($D$8,ISNUMBER(G69),ISNUMBER(G70),ISNUMBER(G71)),CHOOSE($D$8,G69,G70,G71),""))</f>
        <v>14</v>
      </c>
      <c r="H68" s="22" t="n">
        <f aca="false">IF($D$9="Invalid case","",IF(CHOOSE($D$8,ISNUMBER(H69),ISNUMBER(H70),ISNUMBER(H71)),CHOOSE($D$8,H69,H70,H71),""))</f>
        <v>15</v>
      </c>
      <c r="I68" s="22" t="n">
        <f aca="false">IF($D$9="Invalid case","",IF(CHOOSE($D$8,ISNUMBER(I69),ISNUMBER(I70),ISNUMBER(I71)),CHOOSE($D$8,I69,I70,I71),""))</f>
        <v>16</v>
      </c>
      <c r="J68" s="1"/>
      <c r="K68" s="1"/>
      <c r="L68" s="1"/>
      <c r="M68" s="1"/>
    </row>
    <row r="69" customFormat="false" ht="24.75" hidden="false" customHeight="true" outlineLevel="0" collapsed="false">
      <c r="A69" s="1"/>
      <c r="B69" s="1"/>
      <c r="C69" s="1"/>
      <c r="D69" s="7" t="s">
        <v>89</v>
      </c>
      <c r="E69" s="23" t="n">
        <v>12</v>
      </c>
      <c r="F69" s="23" t="n">
        <v>13</v>
      </c>
      <c r="G69" s="23" t="n">
        <v>14</v>
      </c>
      <c r="H69" s="23" t="n">
        <v>15</v>
      </c>
      <c r="I69" s="23" t="n">
        <v>16</v>
      </c>
      <c r="J69" s="1"/>
      <c r="K69" s="1"/>
      <c r="L69" s="1"/>
      <c r="M69" s="1"/>
    </row>
    <row r="70" customFormat="false" ht="24.75" hidden="false" customHeight="true" outlineLevel="0" collapsed="false">
      <c r="A70" s="1"/>
      <c r="B70" s="1"/>
      <c r="C70" s="1"/>
      <c r="D70" s="7" t="s">
        <v>90</v>
      </c>
      <c r="E70" s="23" t="n">
        <v>10</v>
      </c>
      <c r="F70" s="23" t="n">
        <v>10</v>
      </c>
      <c r="G70" s="23" t="n">
        <v>10</v>
      </c>
      <c r="H70" s="23" t="n">
        <v>11</v>
      </c>
      <c r="I70" s="23" t="n">
        <v>11</v>
      </c>
      <c r="J70" s="1"/>
      <c r="K70" s="1"/>
      <c r="L70" s="1"/>
      <c r="M70" s="1"/>
    </row>
    <row r="71" customFormat="false" ht="24.75" hidden="false" customHeight="true" outlineLevel="0" collapsed="false">
      <c r="A71" s="1"/>
      <c r="B71" s="1"/>
      <c r="C71" s="1"/>
      <c r="D71" s="7" t="s">
        <v>91</v>
      </c>
      <c r="E71" s="23" t="n">
        <v>13</v>
      </c>
      <c r="F71" s="23" t="n">
        <v>14</v>
      </c>
      <c r="G71" s="23" t="n">
        <v>16</v>
      </c>
      <c r="H71" s="23" t="n">
        <v>18</v>
      </c>
      <c r="I71" s="23" t="n">
        <v>20</v>
      </c>
      <c r="J71" s="1"/>
      <c r="K71" s="1"/>
      <c r="L71" s="1"/>
      <c r="M71" s="1"/>
    </row>
    <row r="72" customFormat="false" ht="24.75" hidden="false" customHeight="true" outlineLevel="0" collapsed="false">
      <c r="A72" s="1"/>
      <c r="B72" s="1"/>
      <c r="C72" s="20" t="s">
        <v>99</v>
      </c>
      <c r="D72" s="21" t="s">
        <v>88</v>
      </c>
      <c r="E72" s="22" t="n">
        <f aca="false">IF($D$9="Invalid case","",IF(CHOOSE($D$8,ISNUMBER(E73),ISNUMBER(E74),ISNUMBER(E75)),CHOOSE($D$8,E73,E74,E75),""))</f>
        <v>7</v>
      </c>
      <c r="F72" s="22" t="n">
        <f aca="false">IF($D$9="Invalid case","",IF(CHOOSE($D$8,ISNUMBER(F73),ISNUMBER(F74),ISNUMBER(F75)),CHOOSE($D$8,F73,F74,F75),""))</f>
        <v>8</v>
      </c>
      <c r="G72" s="22" t="n">
        <f aca="false">IF($D$9="Invalid case","",IF(CHOOSE($D$8,ISNUMBER(G73),ISNUMBER(G74),ISNUMBER(G75)),CHOOSE($D$8,G73,G74,G75),""))</f>
        <v>9</v>
      </c>
      <c r="H72" s="22" t="n">
        <f aca="false">IF($D$9="Invalid case","",IF(CHOOSE($D$8,ISNUMBER(H73),ISNUMBER(H74),ISNUMBER(H75)),CHOOSE($D$8,H73,H74,H75),""))</f>
        <v>10</v>
      </c>
      <c r="I72" s="22" t="n">
        <f aca="false">IF($D$9="Invalid case","",IF(CHOOSE($D$8,ISNUMBER(I73),ISNUMBER(I74),ISNUMBER(I75)),CHOOSE($D$8,I73,I74,I75),""))</f>
        <v>11</v>
      </c>
      <c r="J72" s="1"/>
      <c r="K72" s="1"/>
      <c r="L72" s="1"/>
      <c r="M72" s="1"/>
    </row>
    <row r="73" customFormat="false" ht="24.75" hidden="false" customHeight="true" outlineLevel="0" collapsed="false">
      <c r="A73" s="1"/>
      <c r="B73" s="1"/>
      <c r="C73" s="1"/>
      <c r="D73" s="7" t="s">
        <v>89</v>
      </c>
      <c r="E73" s="23" t="n">
        <v>7</v>
      </c>
      <c r="F73" s="23" t="n">
        <v>8</v>
      </c>
      <c r="G73" s="23" t="n">
        <v>9</v>
      </c>
      <c r="H73" s="23" t="n">
        <v>10</v>
      </c>
      <c r="I73" s="23" t="n">
        <v>11</v>
      </c>
      <c r="J73" s="1"/>
      <c r="K73" s="1"/>
      <c r="L73" s="1"/>
      <c r="M73" s="1"/>
    </row>
    <row r="74" customFormat="false" ht="24.75" hidden="false" customHeight="true" outlineLevel="0" collapsed="false">
      <c r="A74" s="1"/>
      <c r="B74" s="1"/>
      <c r="C74" s="1"/>
      <c r="D74" s="7" t="s">
        <v>90</v>
      </c>
      <c r="E74" s="23" t="n">
        <v>5</v>
      </c>
      <c r="F74" s="23" t="n">
        <v>5</v>
      </c>
      <c r="G74" s="23" t="n">
        <v>5</v>
      </c>
      <c r="H74" s="23" t="n">
        <v>6</v>
      </c>
      <c r="I74" s="23" t="n">
        <v>6</v>
      </c>
      <c r="J74" s="1"/>
      <c r="K74" s="1"/>
      <c r="L74" s="1"/>
      <c r="M74" s="1"/>
    </row>
    <row r="75" customFormat="false" ht="24.75" hidden="false" customHeight="true" outlineLevel="0" collapsed="false">
      <c r="A75" s="1"/>
      <c r="B75" s="1"/>
      <c r="C75" s="1"/>
      <c r="D75" s="7" t="s">
        <v>91</v>
      </c>
      <c r="E75" s="23" t="n">
        <v>8</v>
      </c>
      <c r="F75" s="23" t="n">
        <v>9</v>
      </c>
      <c r="G75" s="23" t="n">
        <v>11</v>
      </c>
      <c r="H75" s="23" t="n">
        <v>13</v>
      </c>
      <c r="I75" s="23" t="n">
        <v>15</v>
      </c>
      <c r="J75" s="1"/>
      <c r="K75" s="1"/>
      <c r="L75" s="1"/>
      <c r="M75" s="1"/>
    </row>
    <row r="76" customFormat="false" ht="24.75" hidden="false" customHeight="true" outlineLevel="0" collapsed="false">
      <c r="A76" s="1"/>
      <c r="B76" s="1"/>
      <c r="C76" s="20" t="s">
        <v>100</v>
      </c>
      <c r="D76" s="21" t="s">
        <v>88</v>
      </c>
      <c r="E76" s="22" t="n">
        <f aca="false">IF($D$9="Invalid case","",IF(CHOOSE($D$8,ISNUMBER(E77),ISNUMBER(E78),ISNUMBER(E79)),CHOOSE($D$8,E77,E78,E79),""))</f>
        <v>1</v>
      </c>
      <c r="F76" s="22" t="n">
        <f aca="false">IF($D$9="Invalid case","",IF(CHOOSE($D$8,ISNUMBER(F77),ISNUMBER(F78),ISNUMBER(F79)),CHOOSE($D$8,F77,F78,F79),""))</f>
        <v>1</v>
      </c>
      <c r="G76" s="22" t="n">
        <f aca="false">IF($D$9="Invalid case","",IF(CHOOSE($D$8,ISNUMBER(G77),ISNUMBER(G78),ISNUMBER(G79)),CHOOSE($D$8,G77,G78,G79),""))</f>
        <v>1</v>
      </c>
      <c r="H76" s="22" t="n">
        <f aca="false">IF($D$9="Invalid case","",IF(CHOOSE($D$8,ISNUMBER(H77),ISNUMBER(H78),ISNUMBER(H79)),CHOOSE($D$8,H77,H78,H79),""))</f>
        <v>1</v>
      </c>
      <c r="I76" s="22" t="n">
        <f aca="false">IF($D$9="Invalid case","",IF(CHOOSE($D$8,ISNUMBER(I77),ISNUMBER(I78),ISNUMBER(I79)),CHOOSE($D$8,I77,I78,I79),""))</f>
        <v>11</v>
      </c>
      <c r="J76" s="1"/>
      <c r="K76" s="1"/>
      <c r="L76" s="1"/>
      <c r="M76" s="1"/>
    </row>
    <row r="77" customFormat="false" ht="24.75" hidden="false" customHeight="true" outlineLevel="0" collapsed="false">
      <c r="A77" s="1"/>
      <c r="B77" s="1"/>
      <c r="C77" s="1"/>
      <c r="D77" s="7" t="s">
        <v>89</v>
      </c>
      <c r="E77" s="23" t="n">
        <v>1</v>
      </c>
      <c r="F77" s="23" t="n">
        <v>1</v>
      </c>
      <c r="G77" s="23" t="n">
        <v>1</v>
      </c>
      <c r="H77" s="23" t="n">
        <v>1</v>
      </c>
      <c r="I77" s="23" t="n">
        <v>11</v>
      </c>
      <c r="J77" s="1"/>
      <c r="K77" s="1"/>
      <c r="L77" s="1"/>
      <c r="M77" s="1"/>
    </row>
    <row r="78" customFormat="false" ht="24.75" hidden="false" customHeight="true" outlineLevel="0" collapsed="false">
      <c r="A78" s="1"/>
      <c r="B78" s="1"/>
      <c r="C78" s="1"/>
      <c r="D78" s="7" t="s">
        <v>90</v>
      </c>
      <c r="E78" s="23" t="n">
        <v>1</v>
      </c>
      <c r="F78" s="23" t="n">
        <v>1</v>
      </c>
      <c r="G78" s="23" t="n">
        <v>1</v>
      </c>
      <c r="H78" s="23" t="n">
        <v>1</v>
      </c>
      <c r="I78" s="23" t="n">
        <v>11</v>
      </c>
      <c r="J78" s="1"/>
      <c r="K78" s="1"/>
      <c r="L78" s="1"/>
      <c r="M78" s="1"/>
    </row>
    <row r="79" customFormat="false" ht="24.75" hidden="false" customHeight="true" outlineLevel="0" collapsed="false">
      <c r="A79" s="1"/>
      <c r="B79" s="1"/>
      <c r="C79" s="1"/>
      <c r="D79" s="7" t="s">
        <v>91</v>
      </c>
      <c r="E79" s="23" t="n">
        <v>1</v>
      </c>
      <c r="F79" s="23" t="n">
        <v>1</v>
      </c>
      <c r="G79" s="23" t="n">
        <v>1</v>
      </c>
      <c r="H79" s="23" t="n">
        <v>1</v>
      </c>
      <c r="I79" s="23" t="n">
        <v>11</v>
      </c>
      <c r="J79" s="1"/>
      <c r="K79" s="1"/>
      <c r="L79" s="1"/>
      <c r="M79" s="1"/>
    </row>
    <row r="80" customFormat="false" ht="24.75" hidden="false" customHeight="true" outlineLevel="0" collapsed="false">
      <c r="A80" s="1"/>
      <c r="B80" s="1"/>
      <c r="C80" s="20" t="s">
        <v>101</v>
      </c>
      <c r="D80" s="21" t="s">
        <v>88</v>
      </c>
      <c r="E80" s="22" t="n">
        <f aca="false">IF($D$9="Invalid case","",IF(CHOOSE($D$8,ISNUMBER(E81),ISNUMBER(E82),ISNUMBER(E83)),CHOOSE($D$8,E81,E82,E83),""))</f>
        <v>-2</v>
      </c>
      <c r="F80" s="22" t="n">
        <f aca="false">IF($D$9="Invalid case","",IF(CHOOSE($D$8,ISNUMBER(F81),ISNUMBER(F82),ISNUMBER(F83)),CHOOSE($D$8,F81,F82,F83),""))</f>
        <v>1</v>
      </c>
      <c r="G80" s="22" t="n">
        <f aca="false">IF($D$9="Invalid case","",IF(CHOOSE($D$8,ISNUMBER(G81),ISNUMBER(G82),ISNUMBER(G83)),CHOOSE($D$8,G81,G82,G83),""))</f>
        <v>3</v>
      </c>
      <c r="H80" s="22" t="n">
        <f aca="false">IF($D$9="Invalid case","",IF(CHOOSE($D$8,ISNUMBER(H81),ISNUMBER(H82),ISNUMBER(H83)),CHOOSE($D$8,H81,H82,H83),""))</f>
        <v>5</v>
      </c>
      <c r="I80" s="22" t="n">
        <f aca="false">IF($D$9="Invalid case","",IF(CHOOSE($D$8,ISNUMBER(I81),ISNUMBER(I82),ISNUMBER(I83)),CHOOSE($D$8,I81,I82,I83),""))</f>
        <v>6</v>
      </c>
      <c r="J80" s="1"/>
      <c r="K80" s="1"/>
      <c r="L80" s="1"/>
      <c r="M80" s="1"/>
    </row>
    <row r="81" customFormat="false" ht="24.75" hidden="false" customHeight="true" outlineLevel="0" collapsed="false">
      <c r="A81" s="1"/>
      <c r="B81" s="1"/>
      <c r="C81" s="1"/>
      <c r="D81" s="7" t="s">
        <v>89</v>
      </c>
      <c r="E81" s="23" t="n">
        <v>-2</v>
      </c>
      <c r="F81" s="23" t="n">
        <v>1</v>
      </c>
      <c r="G81" s="23" t="n">
        <v>3</v>
      </c>
      <c r="H81" s="23" t="n">
        <v>5</v>
      </c>
      <c r="I81" s="23" t="n">
        <v>6</v>
      </c>
      <c r="J81" s="1"/>
      <c r="K81" s="1"/>
      <c r="L81" s="1"/>
      <c r="M81" s="1"/>
    </row>
    <row r="82" customFormat="false" ht="24.75" hidden="false" customHeight="true" outlineLevel="0" collapsed="false">
      <c r="A82" s="1"/>
      <c r="B82" s="1"/>
      <c r="C82" s="1"/>
      <c r="D82" s="7" t="s">
        <v>90</v>
      </c>
      <c r="E82" s="23" t="n">
        <v>-3</v>
      </c>
      <c r="F82" s="23" t="n">
        <v>-1</v>
      </c>
      <c r="G82" s="23" t="n">
        <v>1</v>
      </c>
      <c r="H82" s="23" t="n">
        <v>2</v>
      </c>
      <c r="I82" s="23" t="n">
        <v>3</v>
      </c>
      <c r="J82" s="1"/>
      <c r="K82" s="1"/>
      <c r="L82" s="1"/>
      <c r="M82" s="1"/>
    </row>
    <row r="83" customFormat="false" ht="24.75" hidden="false" customHeight="true" outlineLevel="0" collapsed="false">
      <c r="A83" s="1"/>
      <c r="B83" s="1"/>
      <c r="C83" s="1"/>
      <c r="D83" s="7" t="s">
        <v>91</v>
      </c>
      <c r="E83" s="23" t="n">
        <v>-1</v>
      </c>
      <c r="F83" s="23" t="n">
        <v>2</v>
      </c>
      <c r="G83" s="23" t="n">
        <v>4</v>
      </c>
      <c r="H83" s="23" t="n">
        <v>6</v>
      </c>
      <c r="I83" s="23" t="n">
        <v>8</v>
      </c>
      <c r="J83" s="1"/>
      <c r="K83" s="1"/>
      <c r="L83" s="1"/>
      <c r="M83" s="1"/>
    </row>
    <row r="84" customFormat="false" ht="24.75" hidden="false" customHeight="true" outlineLevel="0" collapsed="false">
      <c r="A84" s="1"/>
      <c r="B84" s="1"/>
      <c r="C84" s="20" t="s">
        <v>102</v>
      </c>
      <c r="D84" s="21" t="s">
        <v>88</v>
      </c>
      <c r="E84" s="22" t="n">
        <f aca="false">IF($D$9="Invalid case","",IF(CHOOSE($D$8,ISNUMBER(E85),ISNUMBER(E86),ISNUMBER(E87)),CHOOSE($D$8,E85,E86,E87),""))</f>
        <v>0.5</v>
      </c>
      <c r="F84" s="22" t="n">
        <f aca="false">IF($D$9="Invalid case","",IF(CHOOSE($D$8,ISNUMBER(F85),ISNUMBER(F86),ISNUMBER(F87)),CHOOSE($D$8,F85,F86,F87),""))</f>
        <v>1</v>
      </c>
      <c r="G84" s="22" t="n">
        <f aca="false">IF($D$9="Invalid case","",IF(CHOOSE($D$8,ISNUMBER(G85),ISNUMBER(G86),ISNUMBER(G87)),CHOOSE($D$8,G85,G86,G87),""))</f>
        <v>1.5</v>
      </c>
      <c r="H84" s="22" t="n">
        <f aca="false">IF($D$9="Invalid case","",IF(CHOOSE($D$8,ISNUMBER(H85),ISNUMBER(H86),ISNUMBER(H87)),CHOOSE($D$8,H85,H86,H87),""))</f>
        <v>2</v>
      </c>
      <c r="I84" s="22" t="n">
        <f aca="false">IF($D$9="Invalid case","",IF(CHOOSE($D$8,ISNUMBER(I85),ISNUMBER(I86),ISNUMBER(I87)),CHOOSE($D$8,I85,I86,I87),""))</f>
        <v>2</v>
      </c>
      <c r="J84" s="1"/>
      <c r="K84" s="1"/>
      <c r="L84" s="1"/>
      <c r="M84" s="1"/>
    </row>
    <row r="85" customFormat="false" ht="24.75" hidden="false" customHeight="true" outlineLevel="0" collapsed="false">
      <c r="A85" s="1"/>
      <c r="B85" s="1"/>
      <c r="C85" s="1"/>
      <c r="D85" s="7" t="s">
        <v>89</v>
      </c>
      <c r="E85" s="23" t="n">
        <v>0.5</v>
      </c>
      <c r="F85" s="23" t="n">
        <v>1</v>
      </c>
      <c r="G85" s="23" t="n">
        <v>1.5</v>
      </c>
      <c r="H85" s="23" t="n">
        <v>2</v>
      </c>
      <c r="I85" s="23" t="n">
        <v>2</v>
      </c>
      <c r="J85" s="1"/>
      <c r="K85" s="1"/>
      <c r="L85" s="1"/>
      <c r="M85" s="1"/>
    </row>
    <row r="86" customFormat="false" ht="24.75" hidden="false" customHeight="true" outlineLevel="0" collapsed="false">
      <c r="A86" s="1"/>
      <c r="B86" s="1"/>
      <c r="C86" s="1"/>
      <c r="D86" s="7" t="s">
        <v>90</v>
      </c>
      <c r="E86" s="23" t="n">
        <v>0</v>
      </c>
      <c r="F86" s="23" t="n">
        <v>0.3</v>
      </c>
      <c r="G86" s="23" t="n">
        <v>0.5</v>
      </c>
      <c r="H86" s="23" t="n">
        <v>1</v>
      </c>
      <c r="I86" s="23" t="n">
        <v>1</v>
      </c>
      <c r="J86" s="1"/>
      <c r="K86" s="1"/>
      <c r="L86" s="1"/>
      <c r="M86" s="1"/>
    </row>
    <row r="87" customFormat="false" ht="24.75" hidden="false" customHeight="true" outlineLevel="0" collapsed="false">
      <c r="A87" s="1"/>
      <c r="B87" s="1"/>
      <c r="C87" s="1"/>
      <c r="D87" s="7" t="s">
        <v>91</v>
      </c>
      <c r="E87" s="23" t="n">
        <v>1</v>
      </c>
      <c r="F87" s="23" t="n">
        <v>1.5</v>
      </c>
      <c r="G87" s="23" t="n">
        <v>2</v>
      </c>
      <c r="H87" s="23" t="n">
        <v>2.5</v>
      </c>
      <c r="I87" s="23" t="n">
        <v>3</v>
      </c>
      <c r="J87" s="1"/>
      <c r="K87" s="1"/>
      <c r="L87" s="1"/>
      <c r="M87" s="1"/>
    </row>
    <row r="88" customFormat="false" ht="24.75" hidden="false" customHeight="true" outlineLevel="0" collapsed="false">
      <c r="A88" s="1"/>
      <c r="B88" s="1"/>
      <c r="C88" s="20" t="s">
        <v>103</v>
      </c>
      <c r="D88" s="21" t="s">
        <v>88</v>
      </c>
      <c r="E88" s="22" t="n">
        <f aca="false">IF($D$9="Invalid case","",IF(CHOOSE($D$8,ISNUMBER(E89),ISNUMBER(E90),ISNUMBER(E91)),CHOOSE($D$8,E89,E90,E91),""))</f>
        <v>0</v>
      </c>
      <c r="F88" s="22" t="n">
        <f aca="false">IF($D$9="Invalid case","",IF(CHOOSE($D$8,ISNUMBER(F89),ISNUMBER(F90),ISNUMBER(F91)),CHOOSE($D$8,F89,F90,F91),""))</f>
        <v>0</v>
      </c>
      <c r="G88" s="22" t="n">
        <f aca="false">IF($D$9="Invalid case","",IF(CHOOSE($D$8,ISNUMBER(G89),ISNUMBER(G90),ISNUMBER(G91)),CHOOSE($D$8,G89,G90,G91),""))</f>
        <v>0</v>
      </c>
      <c r="H88" s="22" t="n">
        <f aca="false">IF($D$9="Invalid case","",IF(CHOOSE($D$8,ISNUMBER(H89),ISNUMBER(H90),ISNUMBER(H91)),CHOOSE($D$8,H89,H90,H91),""))</f>
        <v>0</v>
      </c>
      <c r="I88" s="22" t="n">
        <f aca="false">IF($D$9="Invalid case","",IF(CHOOSE($D$8,ISNUMBER(I89),ISNUMBER(I90),ISNUMBER(I91)),CHOOSE($D$8,I89,I90,I91),""))</f>
        <v>0</v>
      </c>
      <c r="J88" s="1"/>
      <c r="K88" s="1"/>
      <c r="L88" s="1"/>
      <c r="M88" s="1"/>
    </row>
    <row r="89" customFormat="false" ht="24.75" hidden="false" customHeight="true" outlineLevel="0" collapsed="false">
      <c r="A89" s="1"/>
      <c r="B89" s="1"/>
      <c r="C89" s="1"/>
      <c r="D89" s="7" t="s">
        <v>89</v>
      </c>
      <c r="E89" s="23" t="n">
        <v>0</v>
      </c>
      <c r="F89" s="23" t="n">
        <v>0</v>
      </c>
      <c r="G89" s="23" t="n">
        <v>0</v>
      </c>
      <c r="H89" s="23" t="n">
        <v>0</v>
      </c>
      <c r="I89" s="23" t="n">
        <v>0</v>
      </c>
      <c r="J89" s="1"/>
      <c r="K89" s="1"/>
      <c r="L89" s="1"/>
      <c r="M89" s="1"/>
    </row>
    <row r="90" customFormat="false" ht="24.75" hidden="false" customHeight="true" outlineLevel="0" collapsed="false">
      <c r="A90" s="1"/>
      <c r="B90" s="1"/>
      <c r="C90" s="1"/>
      <c r="D90" s="7" t="s">
        <v>90</v>
      </c>
      <c r="E90" s="23" t="n">
        <v>-0.5</v>
      </c>
      <c r="F90" s="23" t="n">
        <v>-0.5</v>
      </c>
      <c r="G90" s="23" t="n">
        <v>-1</v>
      </c>
      <c r="H90" s="23" t="n">
        <v>-1</v>
      </c>
      <c r="I90" s="23" t="n">
        <v>-1</v>
      </c>
      <c r="J90" s="1"/>
      <c r="K90" s="1"/>
      <c r="L90" s="1"/>
      <c r="M90" s="1"/>
    </row>
    <row r="91" customFormat="false" ht="24.75" hidden="false" customHeight="true" outlineLevel="0" collapsed="false">
      <c r="A91" s="1"/>
      <c r="B91" s="1"/>
      <c r="C91" s="1"/>
      <c r="D91" s="7" t="s">
        <v>91</v>
      </c>
      <c r="E91" s="23" t="n">
        <v>0</v>
      </c>
      <c r="F91" s="23" t="n">
        <v>0</v>
      </c>
      <c r="G91" s="23" t="n">
        <v>0</v>
      </c>
      <c r="H91" s="23" t="n">
        <v>0</v>
      </c>
      <c r="I91" s="23" t="n">
        <v>0</v>
      </c>
      <c r="J91" s="1"/>
      <c r="K91" s="1"/>
      <c r="L91" s="1"/>
      <c r="M91" s="1"/>
    </row>
    <row r="92" customFormat="false" ht="24.75" hidden="false" customHeight="true" outlineLevel="0" collapsed="false">
      <c r="A92" s="1"/>
      <c r="B92" s="1"/>
      <c r="C92" s="20" t="s">
        <v>104</v>
      </c>
      <c r="D92" s="21" t="s">
        <v>88</v>
      </c>
      <c r="E92" s="21"/>
      <c r="F92" s="21"/>
      <c r="G92" s="21"/>
      <c r="H92" s="21"/>
      <c r="I92" s="26" t="n">
        <f aca="false">IF($D$9="Invalid case","",IF(CHOOSE($D$8,ISNUMBER(I93),ISNUMBER(I94),ISNUMBER(I95)),CHOOSE($D$8,I93,I94,I95),""))</f>
        <v>6</v>
      </c>
      <c r="J92" s="1"/>
      <c r="K92" s="1"/>
      <c r="L92" s="1"/>
      <c r="M92" s="1"/>
    </row>
    <row r="93" customFormat="false" ht="24.75" hidden="false" customHeight="true" outlineLevel="0" collapsed="false">
      <c r="A93" s="1"/>
      <c r="B93" s="1"/>
      <c r="C93" s="1"/>
      <c r="D93" s="7" t="s">
        <v>89</v>
      </c>
      <c r="E93" s="7"/>
      <c r="F93" s="7"/>
      <c r="G93" s="7"/>
      <c r="H93" s="7"/>
      <c r="I93" s="27" t="n">
        <v>6</v>
      </c>
      <c r="J93" s="1"/>
      <c r="K93" s="1"/>
      <c r="L93" s="1"/>
      <c r="M93" s="1"/>
    </row>
    <row r="94" customFormat="false" ht="24.75" hidden="false" customHeight="true" outlineLevel="0" collapsed="false">
      <c r="A94" s="1"/>
      <c r="B94" s="1"/>
      <c r="C94" s="1"/>
      <c r="D94" s="7" t="s">
        <v>90</v>
      </c>
      <c r="E94" s="7"/>
      <c r="F94" s="7"/>
      <c r="G94" s="7"/>
      <c r="H94" s="7"/>
      <c r="I94" s="27" t="n">
        <v>5</v>
      </c>
      <c r="J94" s="1"/>
      <c r="K94" s="1"/>
      <c r="L94" s="1"/>
      <c r="M94" s="1"/>
    </row>
    <row r="95" customFormat="false" ht="24.75" hidden="false" customHeight="true" outlineLevel="0" collapsed="false">
      <c r="A95" s="1"/>
      <c r="B95" s="1"/>
      <c r="C95" s="1"/>
      <c r="D95" s="7" t="s">
        <v>91</v>
      </c>
      <c r="E95" s="7"/>
      <c r="F95" s="7"/>
      <c r="G95" s="7"/>
      <c r="H95" s="7"/>
      <c r="I95" s="27" t="n">
        <v>7</v>
      </c>
      <c r="J95" s="1"/>
      <c r="K95" s="1"/>
      <c r="L95" s="1"/>
      <c r="M95" s="1"/>
    </row>
    <row r="96" customFormat="false" ht="24.75" hidden="false" customHeight="true" outlineLevel="0" collapsed="false">
      <c r="A96" s="1"/>
      <c r="B96" s="1"/>
      <c r="C96" s="1"/>
      <c r="D96" s="7"/>
      <c r="E96" s="7"/>
      <c r="F96" s="7"/>
      <c r="G96" s="7"/>
      <c r="H96" s="7"/>
      <c r="I96" s="7"/>
      <c r="J96" s="1"/>
      <c r="K96" s="1"/>
      <c r="L96" s="1"/>
      <c r="M96" s="1"/>
    </row>
    <row r="97" customFormat="false" ht="24.75" hidden="false" customHeight="true" outlineLevel="0" collapsed="false">
      <c r="A97" s="1"/>
      <c r="B97" s="1"/>
      <c r="C97" s="1"/>
      <c r="D97" s="7"/>
      <c r="E97" s="7"/>
      <c r="F97" s="7"/>
      <c r="G97" s="7"/>
      <c r="H97" s="7"/>
      <c r="I97" s="7"/>
      <c r="J97" s="1"/>
      <c r="K97" s="1"/>
      <c r="L97" s="1"/>
      <c r="M97" s="1"/>
    </row>
    <row r="98" customFormat="false" ht="24.75" hidden="false" customHeight="true" outlineLevel="0" collapsed="false">
      <c r="A98" s="1"/>
      <c r="B98" s="1"/>
      <c r="C98" s="1" t="s">
        <v>105</v>
      </c>
      <c r="D98" s="28" t="str">
        <f aca="false">IF(OR(COUNT(E40:I40)&lt;&gt;5,COUNT(E44:I44)&lt;&gt;5,COUNT(E48:I48)&lt;&gt;5,COUNT(E52:I52)&lt;&gt;5,COUNT(E56:I56)&lt;&gt;5,COUNT(E60:I60)&lt;&gt;5,COUNT(E64:I64)&lt;&gt;5,COUNT(E68:I68)&lt;&gt;5,COUNT(E72:I72)&lt;&gt;5,COUNT(E76:I76)&lt;&gt;5,COUNT(E80:I80)&lt;&gt;5,COUNT(E84:I84)&lt;&gt;5,COUNT(E88:I88)&lt;&gt;5,COUNT(I92)&lt;&gt;1,MIN(E40:I40)&lt;0,MIN(E48:I48)&lt;0,MIN(E52:I52)&lt;0,MIN(E60:I60)&lt;0,MIN(E68:I68)&lt;0,MIN(E76:I76)&lt;0,MIN(E44:I44)&lt;-1,MAX(E44:I44)&gt;1,I92&lt;0),"Invalid active inputs","Inputs entered")</f>
        <v>Inputs entered</v>
      </c>
      <c r="E98" s="7"/>
      <c r="F98" s="7"/>
      <c r="G98" s="7"/>
      <c r="H98" s="7"/>
      <c r="I98" s="7"/>
      <c r="J98" s="1"/>
      <c r="K98" s="1"/>
      <c r="L98" s="1"/>
      <c r="M98" s="1"/>
    </row>
    <row r="99" customFormat="false" ht="24.75" hidden="false" customHeight="true" outlineLevel="0" collapsed="false">
      <c r="A99" s="1"/>
      <c r="B99" s="1"/>
      <c r="C99" s="1"/>
      <c r="D99" s="7"/>
      <c r="E99" s="7"/>
      <c r="F99" s="7"/>
      <c r="G99" s="7"/>
      <c r="H99" s="7"/>
      <c r="I99" s="7"/>
      <c r="J99" s="1"/>
      <c r="K99" s="1"/>
      <c r="L99" s="1"/>
      <c r="M99" s="1"/>
    </row>
    <row r="100" customFormat="false" ht="24.75" hidden="false" customHeight="true" outlineLevel="0" collapsed="false">
      <c r="A100" s="1"/>
      <c r="B100" s="1"/>
      <c r="C100" s="3" t="s">
        <v>106</v>
      </c>
      <c r="D100" s="7"/>
      <c r="E100" s="7"/>
      <c r="F100" s="7"/>
      <c r="G100" s="7"/>
      <c r="H100" s="7"/>
      <c r="I100" s="7"/>
      <c r="J100" s="1"/>
      <c r="K100" s="1"/>
      <c r="L100" s="1"/>
      <c r="M100" s="1"/>
    </row>
    <row r="101" customFormat="false" ht="24.75" hidden="false" customHeight="true" outlineLevel="0" collapsed="false">
      <c r="A101" s="1"/>
      <c r="B101" s="1"/>
      <c r="C101" s="1"/>
      <c r="D101" s="7"/>
      <c r="E101" s="7"/>
      <c r="F101" s="7"/>
      <c r="G101" s="7"/>
      <c r="H101" s="7"/>
      <c r="I101" s="7"/>
      <c r="J101" s="1"/>
      <c r="K101" s="1"/>
      <c r="L101" s="1"/>
      <c r="M101" s="1"/>
    </row>
    <row r="102" customFormat="false" ht="24.75" hidden="false" customHeight="true" outlineLevel="0" collapsed="false">
      <c r="A102" s="1"/>
      <c r="B102" s="1"/>
      <c r="C102" s="3" t="s">
        <v>107</v>
      </c>
      <c r="D102" s="7"/>
      <c r="E102" s="7"/>
      <c r="F102" s="7"/>
      <c r="G102" s="7"/>
      <c r="H102" s="7"/>
      <c r="I102" s="7"/>
      <c r="J102" s="1"/>
      <c r="K102" s="1"/>
      <c r="L102" s="1"/>
      <c r="M102" s="1"/>
    </row>
    <row r="103" customFormat="false" ht="24.75" hidden="false" customHeight="true" outlineLevel="0" collapsed="false">
      <c r="A103" s="1"/>
      <c r="B103" s="1"/>
      <c r="C103" s="1"/>
      <c r="D103" s="7"/>
      <c r="E103" s="7"/>
      <c r="F103" s="7"/>
      <c r="G103" s="7"/>
      <c r="H103" s="7"/>
      <c r="I103" s="7"/>
      <c r="J103" s="1"/>
      <c r="K103" s="1"/>
      <c r="L103" s="1"/>
      <c r="M103" s="1"/>
    </row>
    <row r="104" customFormat="false" ht="24.75" hidden="false" customHeight="true" outlineLevel="0" collapsed="false">
      <c r="A104" s="1"/>
      <c r="B104" s="1"/>
      <c r="C104" s="3" t="s">
        <v>108</v>
      </c>
      <c r="D104" s="7"/>
      <c r="E104" s="7"/>
      <c r="F104" s="7"/>
      <c r="G104" s="7"/>
      <c r="H104" s="7"/>
      <c r="I104" s="7"/>
      <c r="J104" s="1"/>
      <c r="K104" s="1"/>
      <c r="L104" s="1"/>
      <c r="M104" s="1"/>
    </row>
    <row r="105" customFormat="false" ht="24.75" hidden="false" customHeight="true" outlineLevel="0" collapsed="false">
      <c r="A105" s="1"/>
      <c r="B105" s="1"/>
      <c r="C105" s="1"/>
      <c r="D105" s="7"/>
      <c r="E105" s="7"/>
      <c r="F105" s="7"/>
      <c r="G105" s="7"/>
      <c r="H105" s="7"/>
      <c r="I105" s="7"/>
      <c r="J105" s="1"/>
      <c r="K105" s="1"/>
      <c r="L105" s="1"/>
      <c r="M105" s="1"/>
    </row>
    <row r="106" customFormat="false" ht="24.75" hidden="false" customHeight="true" outlineLevel="0" collapsed="false">
      <c r="A106" s="1"/>
      <c r="B106" s="1"/>
      <c r="C106" s="1"/>
      <c r="D106" s="1"/>
      <c r="E106" s="1"/>
      <c r="F106" s="1"/>
      <c r="G106" s="1"/>
      <c r="H106" s="1"/>
      <c r="I106" s="1"/>
      <c r="J106" s="1"/>
      <c r="K106" s="1"/>
      <c r="L106" s="1"/>
      <c r="M106" s="1"/>
    </row>
    <row r="107" customFormat="false" ht="24.75" hidden="false" customHeight="true" outlineLevel="0" collapsed="false">
      <c r="A107" s="1"/>
      <c r="B107" s="1"/>
      <c r="C107" s="1"/>
      <c r="D107" s="1"/>
      <c r="E107" s="1"/>
      <c r="F107" s="1"/>
      <c r="G107" s="1"/>
      <c r="H107" s="1"/>
      <c r="I107" s="1"/>
      <c r="J107" s="1"/>
      <c r="K107" s="1"/>
      <c r="L107" s="1"/>
      <c r="M107" s="1"/>
    </row>
    <row r="108" customFormat="false" ht="24.75" hidden="false" customHeight="true" outlineLevel="0" collapsed="false">
      <c r="A108" s="1"/>
      <c r="B108" s="1"/>
      <c r="C108" s="1"/>
      <c r="D108" s="1"/>
      <c r="E108" s="1"/>
      <c r="F108" s="1"/>
      <c r="G108" s="1"/>
      <c r="H108" s="1"/>
      <c r="I108" s="1"/>
      <c r="J108" s="1"/>
      <c r="K108" s="1"/>
      <c r="L108" s="1"/>
      <c r="M108" s="1"/>
    </row>
    <row r="109" customFormat="false" ht="24.75" hidden="false" customHeight="true" outlineLevel="0" collapsed="false">
      <c r="A109" s="1"/>
      <c r="B109" s="1"/>
      <c r="C109" s="1"/>
      <c r="D109" s="1"/>
      <c r="E109" s="1"/>
      <c r="F109" s="1"/>
      <c r="G109" s="1"/>
      <c r="H109" s="1"/>
      <c r="I109" s="1"/>
      <c r="J109" s="1"/>
      <c r="K109" s="1"/>
      <c r="L109" s="1"/>
      <c r="M109" s="1"/>
    </row>
    <row r="110" customFormat="false" ht="24.75" hidden="false" customHeight="true" outlineLevel="0" collapsed="false">
      <c r="A110" s="1"/>
      <c r="B110" s="1"/>
      <c r="C110" s="1"/>
      <c r="D110" s="1"/>
      <c r="E110" s="1"/>
      <c r="F110" s="1"/>
      <c r="G110" s="1"/>
      <c r="H110" s="1"/>
      <c r="I110" s="1"/>
      <c r="J110" s="1"/>
      <c r="K110" s="1"/>
      <c r="L110" s="1"/>
      <c r="M110" s="1"/>
    </row>
  </sheetData>
  <conditionalFormatting sqref="D34">
    <cfRule type="containsText" priority="2" operator="containsText" aboveAverage="0" equalAverage="0" bottom="0" percent="0" rank="0" text="Open" dxfId="0">
      <formula>NOT(ISERROR(SEARCH("Open",D34)))</formula>
    </cfRule>
    <cfRule type="containsText" priority="3" operator="containsText" aboveAverage="0" equalAverage="0" bottom="0" percent="0" rank="0" text="Invalid" dxfId="0">
      <formula>NOT(ISERROR(SEARCH("Invalid",D34)))</formula>
    </cfRule>
    <cfRule type="containsText" priority="4" operator="containsText" aboveAverage="0" equalAverage="0" bottom="0" percent="0" rank="0" text="Missing" dxfId="0">
      <formula>NOT(ISERROR(SEARCH("Missing",D34)))</formula>
    </cfRule>
    <cfRule type="containsText" priority="5" operator="containsText" aboveAverage="0" equalAverage="0" bottom="0" percent="0" rank="0" text="Hold" dxfId="0">
      <formula>NOT(ISERROR(SEARCH("Hold",D34)))</formula>
    </cfRule>
    <cfRule type="containsText" priority="6" operator="containsText" aboveAverage="0" equalAverage="0" bottom="0" percent="0" rank="0" text="Select Downside" dxfId="0">
      <formula>NOT(ISERROR(SEARCH("Select Downside",D34)))</formula>
    </cfRule>
    <cfRule type="containsText" priority="7" operator="containsText" aboveAverage="0" equalAverage="0" bottom="0" percent="0" rank="0" text="No positive" dxfId="0">
      <formula>NOT(ISERROR(SEARCH("No positive",D34)))</formula>
    </cfRule>
    <cfRule type="containsText" priority="8" operator="containsText" aboveAverage="0" equalAverage="0" bottom="0" percent="0" rank="0" text="Breach" dxfId="0">
      <formula>NOT(ISERROR(SEARCH("Breach",D34)))</formula>
    </cfRule>
  </conditionalFormatting>
  <conditionalFormatting sqref="D98">
    <cfRule type="containsText" priority="9" operator="containsText" aboveAverage="0" equalAverage="0" bottom="0" percent="0" rank="0" text="Open" dxfId="0">
      <formula>NOT(ISERROR(SEARCH("Open",D98)))</formula>
    </cfRule>
    <cfRule type="containsText" priority="10" operator="containsText" aboveAverage="0" equalAverage="0" bottom="0" percent="0" rank="0" text="Invalid" dxfId="0">
      <formula>NOT(ISERROR(SEARCH("Invalid",D98)))</formula>
    </cfRule>
    <cfRule type="containsText" priority="11" operator="containsText" aboveAverage="0" equalAverage="0" bottom="0" percent="0" rank="0" text="Missing" dxfId="0">
      <formula>NOT(ISERROR(SEARCH("Missing",D98)))</formula>
    </cfRule>
    <cfRule type="containsText" priority="12" operator="containsText" aboveAverage="0" equalAverage="0" bottom="0" percent="0" rank="0" text="Hold" dxfId="0">
      <formula>NOT(ISERROR(SEARCH("Hold",D98)))</formula>
    </cfRule>
    <cfRule type="containsText" priority="13" operator="containsText" aboveAverage="0" equalAverage="0" bottom="0" percent="0" rank="0" text="Select Downside" dxfId="0">
      <formula>NOT(ISERROR(SEARCH("Select Downside",D98)))</formula>
    </cfRule>
    <cfRule type="containsText" priority="14" operator="containsText" aboveAverage="0" equalAverage="0" bottom="0" percent="0" rank="0" text="No positive" dxfId="0">
      <formula>NOT(ISERROR(SEARCH("No positive",D98)))</formula>
    </cfRule>
    <cfRule type="containsText" priority="15" operator="containsText" aboveAverage="0" equalAverage="0" bottom="0" percent="0" rank="0" text="Breach" dxfId="0">
      <formula>NOT(ISERROR(SEARCH("Breach",D98)))</formula>
    </cfRule>
  </conditionalFormatting>
  <dataValidations count="4">
    <dataValidation allowBlank="false" errorStyle="stop" operator="between" showDropDown="false" showErrorMessage="false" showInputMessage="false" sqref="D8 D10" type="whole">
      <formula1>1</formula1>
      <formula2>3</formula2>
    </dataValidation>
    <dataValidation allowBlank="false" errorStyle="stop" operator="between" showDropDown="false" showErrorMessage="false" showInputMessage="false" sqref="D12" type="list">
      <formula1>"Verified,Assumption,Unverified"</formula1>
      <formula2>0</formula2>
    </dataValidation>
    <dataValidation allowBlank="false" errorStyle="stop" operator="between" showDropDown="false" showErrorMessage="false" showInputMessage="false" sqref="D14" type="list">
      <formula1>"Yes,No"</formula1>
      <formula2>0</formula2>
    </dataValidation>
    <dataValidation allowBlank="false" errorStyle="stop" operator="between" showDropDown="false" showErrorMessage="false" showInputMessage="false" sqref="D15" type="list">
      <formula1>"Confirmed,Pending,Not met"</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1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0" width="2.5"/>
    <col collapsed="false" customWidth="true" hidden="false" outlineLevel="0" max="3" min="3" style="0" width="46"/>
    <col collapsed="false" customWidth="true" hidden="false" outlineLevel="0" max="4" min="4" style="0" width="20"/>
    <col collapsed="false" customWidth="true" hidden="false" outlineLevel="0" max="13" min="5" style="0" width="16"/>
  </cols>
  <sheetData>
    <row r="1" customFormat="false" ht="24.75" hidden="false" customHeight="true" outlineLevel="0" collapsed="false">
      <c r="A1" s="1"/>
      <c r="B1" s="1"/>
      <c r="C1" s="1"/>
      <c r="D1" s="1"/>
      <c r="E1" s="1"/>
      <c r="F1" s="1"/>
      <c r="G1" s="1"/>
      <c r="H1" s="1"/>
      <c r="I1" s="1"/>
      <c r="J1" s="1"/>
      <c r="K1" s="1"/>
      <c r="L1" s="1"/>
      <c r="M1" s="1"/>
    </row>
    <row r="2" customFormat="false" ht="24.75" hidden="false" customHeight="true" outlineLevel="0" collapsed="false">
      <c r="A2" s="1"/>
      <c r="B2" s="1"/>
      <c r="C2" s="2" t="s">
        <v>109</v>
      </c>
      <c r="D2" s="1"/>
      <c r="E2" s="1"/>
      <c r="F2" s="1"/>
      <c r="G2" s="1"/>
      <c r="H2" s="1"/>
      <c r="I2" s="1"/>
      <c r="J2" s="1"/>
      <c r="K2" s="1"/>
      <c r="L2" s="1"/>
      <c r="M2" s="1"/>
    </row>
    <row r="3" customFormat="false" ht="24.75" hidden="false" customHeight="true" outlineLevel="0" collapsed="false">
      <c r="A3" s="1"/>
      <c r="B3" s="1"/>
      <c r="C3" s="1"/>
      <c r="D3" s="1"/>
      <c r="E3" s="1"/>
      <c r="F3" s="1"/>
      <c r="G3" s="1"/>
      <c r="H3" s="1"/>
      <c r="I3" s="1"/>
      <c r="J3" s="1"/>
      <c r="K3" s="1"/>
      <c r="L3" s="1"/>
      <c r="M3" s="1"/>
    </row>
    <row r="4" customFormat="false" ht="24.75" hidden="false" customHeight="true" outlineLevel="0" collapsed="false">
      <c r="A4" s="1"/>
      <c r="B4" s="1"/>
      <c r="C4" s="1" t="s">
        <v>2</v>
      </c>
      <c r="D4" s="4" t="str">
        <f aca="false">Controls!D9</f>
        <v>Base</v>
      </c>
      <c r="E4" s="1"/>
      <c r="F4" s="1"/>
      <c r="G4" s="1"/>
      <c r="H4" s="1"/>
      <c r="I4" s="1"/>
      <c r="J4" s="1"/>
      <c r="K4" s="1"/>
      <c r="L4" s="1"/>
      <c r="M4" s="1"/>
    </row>
    <row r="5" customFormat="false" ht="24.75" hidden="false" customHeight="true" outlineLevel="0" collapsed="false">
      <c r="A5" s="1"/>
      <c r="B5" s="1"/>
      <c r="C5" s="1"/>
      <c r="D5" s="1"/>
      <c r="E5" s="1"/>
      <c r="F5" s="1"/>
      <c r="G5" s="1"/>
      <c r="H5" s="1"/>
      <c r="I5" s="1"/>
      <c r="J5" s="1"/>
      <c r="K5" s="1"/>
      <c r="L5" s="1"/>
      <c r="M5" s="1"/>
    </row>
    <row r="6" customFormat="false" ht="37.5" hidden="false" customHeight="true" outlineLevel="0" collapsed="false">
      <c r="A6" s="1"/>
      <c r="B6" s="1"/>
      <c r="C6" s="5" t="s">
        <v>109</v>
      </c>
      <c r="D6" s="6" t="s">
        <v>110</v>
      </c>
      <c r="E6" s="6" t="s">
        <v>82</v>
      </c>
      <c r="F6" s="6" t="s">
        <v>83</v>
      </c>
      <c r="G6" s="6" t="s">
        <v>84</v>
      </c>
      <c r="H6" s="6" t="s">
        <v>85</v>
      </c>
      <c r="I6" s="6" t="s">
        <v>86</v>
      </c>
      <c r="J6" s="1"/>
      <c r="K6" s="1"/>
      <c r="L6" s="1"/>
      <c r="M6" s="1"/>
    </row>
    <row r="7" customFormat="false" ht="24.75" hidden="false" customHeight="true" outlineLevel="0" collapsed="false">
      <c r="A7" s="1"/>
      <c r="B7" s="1"/>
      <c r="C7" s="1"/>
      <c r="D7" s="7"/>
      <c r="E7" s="7"/>
      <c r="F7" s="7"/>
      <c r="G7" s="7"/>
      <c r="H7" s="7"/>
      <c r="I7" s="7"/>
      <c r="J7" s="1"/>
      <c r="K7" s="1"/>
      <c r="L7" s="1"/>
      <c r="M7" s="1"/>
    </row>
    <row r="8" customFormat="false" ht="24.75" hidden="false" customHeight="true" outlineLevel="0" collapsed="false">
      <c r="A8" s="1"/>
      <c r="B8" s="1"/>
      <c r="C8" s="1" t="s">
        <v>87</v>
      </c>
      <c r="D8" s="7"/>
      <c r="E8" s="29" t="n">
        <f aca="false">IF(OR(Controls!$D$34&lt;&gt;"Inputs entered",Controls!$D$98&lt;&gt;"Inputs entered"),"",Controls!E40)</f>
        <v>30</v>
      </c>
      <c r="F8" s="29" t="n">
        <f aca="false">IF(OR(Controls!$D$34&lt;&gt;"Inputs entered",Controls!$D$98&lt;&gt;"Inputs entered"),"",Controls!F40)</f>
        <v>33</v>
      </c>
      <c r="G8" s="29" t="n">
        <f aca="false">IF(OR(Controls!$D$34&lt;&gt;"Inputs entered",Controls!$D$98&lt;&gt;"Inputs entered"),"",Controls!G40)</f>
        <v>36</v>
      </c>
      <c r="H8" s="29" t="n">
        <f aca="false">IF(OR(Controls!$D$34&lt;&gt;"Inputs entered",Controls!$D$98&lt;&gt;"Inputs entered"),"",Controls!H40)</f>
        <v>39</v>
      </c>
      <c r="I8" s="29" t="n">
        <f aca="false">IF(OR(Controls!$D$34&lt;&gt;"Inputs entered",Controls!$D$98&lt;&gt;"Inputs entered"),"",Controls!I40)</f>
        <v>42</v>
      </c>
      <c r="J8" s="1"/>
      <c r="K8" s="1"/>
      <c r="L8" s="1"/>
      <c r="M8" s="1"/>
    </row>
    <row r="9" customFormat="false" ht="24.75" hidden="false" customHeight="true" outlineLevel="0" collapsed="false">
      <c r="A9" s="1"/>
      <c r="B9" s="1"/>
      <c r="C9" s="1" t="s">
        <v>92</v>
      </c>
      <c r="D9" s="7"/>
      <c r="E9" s="30" t="n">
        <f aca="false">IF(OR(Controls!$D$34&lt;&gt;"Inputs entered",Controls!$D$98&lt;&gt;"Inputs entered"),"",Controls!E44)</f>
        <v>0.2</v>
      </c>
      <c r="F9" s="30" t="n">
        <f aca="false">IF(OR(Controls!$D$34&lt;&gt;"Inputs entered",Controls!$D$98&lt;&gt;"Inputs entered"),"",Controls!F44)</f>
        <v>0.21</v>
      </c>
      <c r="G9" s="30" t="n">
        <f aca="false">IF(OR(Controls!$D$34&lt;&gt;"Inputs entered",Controls!$D$98&lt;&gt;"Inputs entered"),"",Controls!G44)</f>
        <v>0.22</v>
      </c>
      <c r="H9" s="30" t="n">
        <f aca="false">IF(OR(Controls!$D$34&lt;&gt;"Inputs entered",Controls!$D$98&lt;&gt;"Inputs entered"),"",Controls!H44)</f>
        <v>0.22</v>
      </c>
      <c r="I9" s="30" t="n">
        <f aca="false">IF(OR(Controls!$D$34&lt;&gt;"Inputs entered",Controls!$D$98&lt;&gt;"Inputs entered"),"",Controls!I44)</f>
        <v>0.22</v>
      </c>
      <c r="J9" s="1"/>
      <c r="K9" s="1"/>
      <c r="L9" s="1"/>
      <c r="M9" s="1"/>
    </row>
    <row r="10" customFormat="false" ht="24.75" hidden="false" customHeight="true" outlineLevel="0" collapsed="false">
      <c r="A10" s="1"/>
      <c r="B10" s="1"/>
      <c r="C10" s="1" t="s">
        <v>111</v>
      </c>
      <c r="D10" s="7"/>
      <c r="E10" s="29" t="n">
        <f aca="false">IF(OR(Controls!$D$34&lt;&gt;"Inputs entered",Controls!$D$98&lt;&gt;"Inputs entered"),"",E8*E9)</f>
        <v>6</v>
      </c>
      <c r="F10" s="29" t="n">
        <f aca="false">IF(OR(Controls!$D$34&lt;&gt;"Inputs entered",Controls!$D$98&lt;&gt;"Inputs entered"),"",F8*F9)</f>
        <v>6.93</v>
      </c>
      <c r="G10" s="29" t="n">
        <f aca="false">IF(OR(Controls!$D$34&lt;&gt;"Inputs entered",Controls!$D$98&lt;&gt;"Inputs entered"),"",G8*G9)</f>
        <v>7.92</v>
      </c>
      <c r="H10" s="29" t="n">
        <f aca="false">IF(OR(Controls!$D$34&lt;&gt;"Inputs entered",Controls!$D$98&lt;&gt;"Inputs entered"),"",H8*H9)</f>
        <v>8.58</v>
      </c>
      <c r="I10" s="29" t="n">
        <f aca="false">IF(OR(Controls!$D$34&lt;&gt;"Inputs entered",Controls!$D$98&lt;&gt;"Inputs entered"),"",I8*I9)</f>
        <v>9.24</v>
      </c>
      <c r="J10" s="1"/>
      <c r="K10" s="1"/>
      <c r="L10" s="1"/>
      <c r="M10" s="1"/>
    </row>
    <row r="11" customFormat="false" ht="24.75" hidden="false" customHeight="true" outlineLevel="0" collapsed="false">
      <c r="A11" s="1"/>
      <c r="B11" s="1"/>
      <c r="C11" s="1" t="s">
        <v>112</v>
      </c>
      <c r="D11" s="7"/>
      <c r="E11" s="29" t="n">
        <f aca="false">IF(OR(Controls!$D$34&lt;&gt;"Inputs entered",Controls!$D$98&lt;&gt;"Inputs entered"),"",Controls!E48)</f>
        <v>1</v>
      </c>
      <c r="F11" s="29" t="n">
        <f aca="false">IF(OR(Controls!$D$34&lt;&gt;"Inputs entered",Controls!$D$98&lt;&gt;"Inputs entered"),"",Controls!F48)</f>
        <v>1.1</v>
      </c>
      <c r="G11" s="29" t="n">
        <f aca="false">IF(OR(Controls!$D$34&lt;&gt;"Inputs entered",Controls!$D$98&lt;&gt;"Inputs entered"),"",Controls!G48)</f>
        <v>1.2</v>
      </c>
      <c r="H11" s="29" t="n">
        <f aca="false">IF(OR(Controls!$D$34&lt;&gt;"Inputs entered",Controls!$D$98&lt;&gt;"Inputs entered"),"",Controls!H48)</f>
        <v>1.3</v>
      </c>
      <c r="I11" s="29" t="n">
        <f aca="false">IF(OR(Controls!$D$34&lt;&gt;"Inputs entered",Controls!$D$98&lt;&gt;"Inputs entered"),"",Controls!I48)</f>
        <v>1.4</v>
      </c>
      <c r="J11" s="1"/>
      <c r="K11" s="1"/>
      <c r="L11" s="1"/>
      <c r="M11" s="1"/>
    </row>
    <row r="12" customFormat="false" ht="24.75" hidden="false" customHeight="true" outlineLevel="0" collapsed="false">
      <c r="A12" s="1"/>
      <c r="B12" s="1"/>
      <c r="C12" s="1" t="s">
        <v>113</v>
      </c>
      <c r="D12" s="7"/>
      <c r="E12" s="29" t="n">
        <f aca="false">IF(OR(Controls!$D$34&lt;&gt;"Inputs entered",Controls!$D$98&lt;&gt;"Inputs entered"),"",E10-E11)</f>
        <v>5</v>
      </c>
      <c r="F12" s="29" t="n">
        <f aca="false">IF(OR(Controls!$D$34&lt;&gt;"Inputs entered",Controls!$D$98&lt;&gt;"Inputs entered"),"",F10-F11)</f>
        <v>5.83</v>
      </c>
      <c r="G12" s="29" t="n">
        <f aca="false">IF(OR(Controls!$D$34&lt;&gt;"Inputs entered",Controls!$D$98&lt;&gt;"Inputs entered"),"",G10-G11)</f>
        <v>6.72</v>
      </c>
      <c r="H12" s="29" t="n">
        <f aca="false">IF(OR(Controls!$D$34&lt;&gt;"Inputs entered",Controls!$D$98&lt;&gt;"Inputs entered"),"",H10-H11)</f>
        <v>7.28</v>
      </c>
      <c r="I12" s="29" t="n">
        <f aca="false">IF(OR(Controls!$D$34&lt;&gt;"Inputs entered",Controls!$D$98&lt;&gt;"Inputs entered"),"",I10-I11)</f>
        <v>7.84</v>
      </c>
      <c r="J12" s="1"/>
      <c r="K12" s="1"/>
      <c r="L12" s="1"/>
      <c r="M12" s="1"/>
    </row>
    <row r="13" customFormat="false" ht="24.75" hidden="false" customHeight="true" outlineLevel="0" collapsed="false">
      <c r="A13" s="1"/>
      <c r="B13" s="1"/>
      <c r="C13" s="1" t="s">
        <v>114</v>
      </c>
      <c r="D13" s="7"/>
      <c r="E13" s="29" t="n">
        <f aca="false">IF(OR(Controls!$D$34&lt;&gt;"Inputs entered",Controls!$D$98&lt;&gt;"Inputs entered"),"",MAX(0,E12)*Controls!$D$16)</f>
        <v>1.25</v>
      </c>
      <c r="F13" s="29" t="n">
        <f aca="false">IF(OR(Controls!$D$34&lt;&gt;"Inputs entered",Controls!$D$98&lt;&gt;"Inputs entered"),"",MAX(0,F12)*Controls!$D$16)</f>
        <v>1.4575</v>
      </c>
      <c r="G13" s="29" t="n">
        <f aca="false">IF(OR(Controls!$D$34&lt;&gt;"Inputs entered",Controls!$D$98&lt;&gt;"Inputs entered"),"",MAX(0,G12)*Controls!$D$16)</f>
        <v>1.68</v>
      </c>
      <c r="H13" s="29" t="n">
        <f aca="false">IF(OR(Controls!$D$34&lt;&gt;"Inputs entered",Controls!$D$98&lt;&gt;"Inputs entered"),"",MAX(0,H12)*Controls!$D$16)</f>
        <v>1.82</v>
      </c>
      <c r="I13" s="29" t="n">
        <f aca="false">IF(OR(Controls!$D$34&lt;&gt;"Inputs entered",Controls!$D$98&lt;&gt;"Inputs entered"),"",MAX(0,I12)*Controls!$D$16)</f>
        <v>1.96</v>
      </c>
      <c r="J13" s="1"/>
      <c r="K13" s="1"/>
      <c r="L13" s="1"/>
      <c r="M13" s="1"/>
    </row>
    <row r="14" customFormat="false" ht="24.75" hidden="false" customHeight="true" outlineLevel="0" collapsed="false">
      <c r="A14" s="1"/>
      <c r="B14" s="1"/>
      <c r="C14" s="1" t="s">
        <v>115</v>
      </c>
      <c r="D14" s="7"/>
      <c r="E14" s="29" t="n">
        <f aca="false">IF(OR(Controls!$D$34&lt;&gt;"Inputs entered",Controls!$D$98&lt;&gt;"Inputs entered"),"",E12-E13)</f>
        <v>3.75</v>
      </c>
      <c r="F14" s="29" t="n">
        <f aca="false">IF(OR(Controls!$D$34&lt;&gt;"Inputs entered",Controls!$D$98&lt;&gt;"Inputs entered"),"",F12-F13)</f>
        <v>4.3725</v>
      </c>
      <c r="G14" s="29" t="n">
        <f aca="false">IF(OR(Controls!$D$34&lt;&gt;"Inputs entered",Controls!$D$98&lt;&gt;"Inputs entered"),"",G12-G13)</f>
        <v>5.04</v>
      </c>
      <c r="H14" s="29" t="n">
        <f aca="false">IF(OR(Controls!$D$34&lt;&gt;"Inputs entered",Controls!$D$98&lt;&gt;"Inputs entered"),"",H12-H13)</f>
        <v>5.46</v>
      </c>
      <c r="I14" s="29" t="n">
        <f aca="false">IF(OR(Controls!$D$34&lt;&gt;"Inputs entered",Controls!$D$98&lt;&gt;"Inputs entered"),"",I12-I13)</f>
        <v>5.88</v>
      </c>
      <c r="J14" s="1"/>
      <c r="K14" s="1"/>
      <c r="L14" s="1"/>
      <c r="M14" s="1"/>
    </row>
    <row r="15" customFormat="false" ht="24.75" hidden="false" customHeight="true" outlineLevel="0" collapsed="false">
      <c r="A15" s="1"/>
      <c r="B15" s="1"/>
      <c r="C15" s="1" t="s">
        <v>116</v>
      </c>
      <c r="D15" s="7"/>
      <c r="E15" s="29" t="n">
        <f aca="false">IF(OR(Controls!$D$34&lt;&gt;"Inputs entered",Controls!$D$98&lt;&gt;"Inputs entered"),"",E11)</f>
        <v>1</v>
      </c>
      <c r="F15" s="29" t="n">
        <f aca="false">IF(OR(Controls!$D$34&lt;&gt;"Inputs entered",Controls!$D$98&lt;&gt;"Inputs entered"),"",F11)</f>
        <v>1.1</v>
      </c>
      <c r="G15" s="29" t="n">
        <f aca="false">IF(OR(Controls!$D$34&lt;&gt;"Inputs entered",Controls!$D$98&lt;&gt;"Inputs entered"),"",G11)</f>
        <v>1.2</v>
      </c>
      <c r="H15" s="29" t="n">
        <f aca="false">IF(OR(Controls!$D$34&lt;&gt;"Inputs entered",Controls!$D$98&lt;&gt;"Inputs entered"),"",H11)</f>
        <v>1.3</v>
      </c>
      <c r="I15" s="29" t="n">
        <f aca="false">IF(OR(Controls!$D$34&lt;&gt;"Inputs entered",Controls!$D$98&lt;&gt;"Inputs entered"),"",I11)</f>
        <v>1.4</v>
      </c>
      <c r="J15" s="1"/>
      <c r="K15" s="1"/>
      <c r="L15" s="1"/>
      <c r="M15" s="1"/>
    </row>
    <row r="16" customFormat="false" ht="24.75" hidden="false" customHeight="true" outlineLevel="0" collapsed="false">
      <c r="A16" s="1"/>
      <c r="B16" s="1"/>
      <c r="C16" s="1" t="s">
        <v>117</v>
      </c>
      <c r="D16" s="7"/>
      <c r="E16" s="29" t="n">
        <f aca="false">IF(OR(Controls!$D$34&lt;&gt;"Inputs entered",Controls!$D$98&lt;&gt;"Inputs entered"),"",Controls!E52)</f>
        <v>1.5</v>
      </c>
      <c r="F16" s="29" t="n">
        <f aca="false">IF(OR(Controls!$D$34&lt;&gt;"Inputs entered",Controls!$D$98&lt;&gt;"Inputs entered"),"",Controls!F52)</f>
        <v>1.6</v>
      </c>
      <c r="G16" s="29" t="n">
        <f aca="false">IF(OR(Controls!$D$34&lt;&gt;"Inputs entered",Controls!$D$98&lt;&gt;"Inputs entered"),"",Controls!G52)</f>
        <v>1.7</v>
      </c>
      <c r="H16" s="29" t="n">
        <f aca="false">IF(OR(Controls!$D$34&lt;&gt;"Inputs entered",Controls!$D$98&lt;&gt;"Inputs entered"),"",Controls!H52)</f>
        <v>1.8</v>
      </c>
      <c r="I16" s="29" t="n">
        <f aca="false">IF(OR(Controls!$D$34&lt;&gt;"Inputs entered",Controls!$D$98&lt;&gt;"Inputs entered"),"",Controls!I52)</f>
        <v>1.9</v>
      </c>
      <c r="J16" s="1"/>
      <c r="K16" s="1"/>
      <c r="L16" s="1"/>
      <c r="M16" s="1"/>
    </row>
    <row r="17" customFormat="false" ht="24.75" hidden="false" customHeight="true" outlineLevel="0" collapsed="false">
      <c r="A17" s="1"/>
      <c r="B17" s="1"/>
      <c r="C17" s="1" t="s">
        <v>118</v>
      </c>
      <c r="D17" s="7"/>
      <c r="E17" s="29" t="n">
        <f aca="false">IF(OR(Controls!$D$34&lt;&gt;"Inputs entered",Controls!$D$98&lt;&gt;"Inputs entered"),"",Controls!E56)</f>
        <v>0.5</v>
      </c>
      <c r="F17" s="29" t="n">
        <f aca="false">IF(OR(Controls!$D$34&lt;&gt;"Inputs entered",Controls!$D$98&lt;&gt;"Inputs entered"),"",Controls!F56)</f>
        <v>0.5</v>
      </c>
      <c r="G17" s="29" t="n">
        <f aca="false">IF(OR(Controls!$D$34&lt;&gt;"Inputs entered",Controls!$D$98&lt;&gt;"Inputs entered"),"",Controls!G56)</f>
        <v>0.5</v>
      </c>
      <c r="H17" s="29" t="n">
        <f aca="false">IF(OR(Controls!$D$34&lt;&gt;"Inputs entered",Controls!$D$98&lt;&gt;"Inputs entered"),"",Controls!H56)</f>
        <v>0.5</v>
      </c>
      <c r="I17" s="29" t="n">
        <f aca="false">IF(OR(Controls!$D$34&lt;&gt;"Inputs entered",Controls!$D$98&lt;&gt;"Inputs entered"),"",Controls!I56)</f>
        <v>0.5</v>
      </c>
      <c r="J17" s="1"/>
      <c r="K17" s="1"/>
      <c r="L17" s="1"/>
      <c r="M17" s="1"/>
    </row>
    <row r="18" customFormat="false" ht="24.75" hidden="false" customHeight="true" outlineLevel="0" collapsed="false">
      <c r="A18" s="1"/>
      <c r="B18" s="1"/>
      <c r="C18" s="1" t="s">
        <v>119</v>
      </c>
      <c r="D18" s="7"/>
      <c r="E18" s="29" t="n">
        <f aca="false">IF(OR(Controls!$D$34&lt;&gt;"Inputs entered",Controls!$D$98&lt;&gt;"Inputs entered"),"",Controls!E60)</f>
        <v>1</v>
      </c>
      <c r="F18" s="29" t="n">
        <f aca="false">IF(OR(Controls!$D$34&lt;&gt;"Inputs entered",Controls!$D$98&lt;&gt;"Inputs entered"),"",Controls!F60)</f>
        <v>1</v>
      </c>
      <c r="G18" s="29" t="n">
        <f aca="false">IF(OR(Controls!$D$34&lt;&gt;"Inputs entered",Controls!$D$98&lt;&gt;"Inputs entered"),"",Controls!G60)</f>
        <v>0</v>
      </c>
      <c r="H18" s="29" t="n">
        <f aca="false">IF(OR(Controls!$D$34&lt;&gt;"Inputs entered",Controls!$D$98&lt;&gt;"Inputs entered"),"",Controls!H60)</f>
        <v>0</v>
      </c>
      <c r="I18" s="29" t="n">
        <f aca="false">IF(OR(Controls!$D$34&lt;&gt;"Inputs entered",Controls!$D$98&lt;&gt;"Inputs entered"),"",Controls!I60)</f>
        <v>0</v>
      </c>
      <c r="J18" s="1"/>
      <c r="K18" s="1"/>
      <c r="L18" s="1"/>
      <c r="M18" s="1"/>
    </row>
    <row r="19" customFormat="false" ht="24.75" hidden="false" customHeight="true" outlineLevel="0" collapsed="false">
      <c r="A19" s="1"/>
      <c r="B19" s="1"/>
      <c r="C19" s="1" t="s">
        <v>120</v>
      </c>
      <c r="D19" s="7"/>
      <c r="E19" s="29" t="n">
        <f aca="false">IF(OR(Controls!$D$34&lt;&gt;"Inputs entered",Controls!$D$98&lt;&gt;"Inputs entered"),"",E14+E15-SUM(E16:E18))</f>
        <v>1.75</v>
      </c>
      <c r="F19" s="29" t="n">
        <f aca="false">IF(OR(Controls!$D$34&lt;&gt;"Inputs entered",Controls!$D$98&lt;&gt;"Inputs entered"),"",F14+F15-SUM(F16:F18))</f>
        <v>2.3725</v>
      </c>
      <c r="G19" s="29" t="n">
        <f aca="false">IF(OR(Controls!$D$34&lt;&gt;"Inputs entered",Controls!$D$98&lt;&gt;"Inputs entered"),"",G14+G15-SUM(G16:G18))</f>
        <v>4.04</v>
      </c>
      <c r="H19" s="29" t="n">
        <f aca="false">IF(OR(Controls!$D$34&lt;&gt;"Inputs entered",Controls!$D$98&lt;&gt;"Inputs entered"),"",H14+H15-SUM(H16:H18))</f>
        <v>4.46</v>
      </c>
      <c r="I19" s="29" t="n">
        <f aca="false">IF(OR(Controls!$D$34&lt;&gt;"Inputs entered",Controls!$D$98&lt;&gt;"Inputs entered"),"",I14+I15-SUM(I16:I18))</f>
        <v>4.88</v>
      </c>
      <c r="J19" s="1"/>
      <c r="K19" s="1"/>
      <c r="L19" s="1"/>
      <c r="M19" s="1"/>
    </row>
    <row r="20" customFormat="false" ht="24.75" hidden="false" customHeight="true" outlineLevel="0" collapsed="false">
      <c r="A20" s="1"/>
      <c r="B20" s="1"/>
      <c r="C20" s="1" t="s">
        <v>97</v>
      </c>
      <c r="D20" s="7"/>
      <c r="E20" s="29" t="n">
        <f aca="false">IF(OR(Controls!$D$34&lt;&gt;"Inputs entered",Controls!$D$98&lt;&gt;"Inputs entered"),"",Controls!E64)</f>
        <v>0.5</v>
      </c>
      <c r="F20" s="29" t="n">
        <f aca="false">IF(OR(Controls!$D$34&lt;&gt;"Inputs entered",Controls!$D$98&lt;&gt;"Inputs entered"),"",Controls!F64)</f>
        <v>1</v>
      </c>
      <c r="G20" s="29" t="n">
        <f aca="false">IF(OR(Controls!$D$34&lt;&gt;"Inputs entered",Controls!$D$98&lt;&gt;"Inputs entered"),"",Controls!G64)</f>
        <v>1.5</v>
      </c>
      <c r="H20" s="29" t="n">
        <f aca="false">IF(OR(Controls!$D$34&lt;&gt;"Inputs entered",Controls!$D$98&lt;&gt;"Inputs entered"),"",Controls!H64)</f>
        <v>2</v>
      </c>
      <c r="I20" s="29" t="n">
        <f aca="false">IF(OR(Controls!$D$34&lt;&gt;"Inputs entered",Controls!$D$98&lt;&gt;"Inputs entered"),"",Controls!I64)</f>
        <v>2</v>
      </c>
      <c r="J20" s="1"/>
      <c r="K20" s="1"/>
      <c r="L20" s="1"/>
      <c r="M20" s="1"/>
    </row>
    <row r="21" customFormat="false" ht="24.75" hidden="false" customHeight="true" outlineLevel="0" collapsed="false">
      <c r="A21" s="1"/>
      <c r="B21" s="1"/>
      <c r="C21" s="1" t="s">
        <v>121</v>
      </c>
      <c r="D21" s="7"/>
      <c r="E21" s="29" t="n">
        <f aca="false">IF(OR(Controls!$D$34&lt;&gt;"Inputs entered",Controls!$D$98&lt;&gt;"Inputs entered"),"",SUM(E19:E20))</f>
        <v>2.25</v>
      </c>
      <c r="F21" s="29" t="n">
        <f aca="false">IF(OR(Controls!$D$34&lt;&gt;"Inputs entered",Controls!$D$98&lt;&gt;"Inputs entered"),"",SUM(F19:F20))</f>
        <v>3.3725</v>
      </c>
      <c r="G21" s="29" t="n">
        <f aca="false">IF(OR(Controls!$D$34&lt;&gt;"Inputs entered",Controls!$D$98&lt;&gt;"Inputs entered"),"",SUM(G19:G20))</f>
        <v>5.54</v>
      </c>
      <c r="H21" s="29" t="n">
        <f aca="false">IF(OR(Controls!$D$34&lt;&gt;"Inputs entered",Controls!$D$98&lt;&gt;"Inputs entered"),"",SUM(H19:H20))</f>
        <v>6.46</v>
      </c>
      <c r="I21" s="29" t="n">
        <f aca="false">IF(OR(Controls!$D$34&lt;&gt;"Inputs entered",Controls!$D$98&lt;&gt;"Inputs entered"),"",SUM(I19:I20))</f>
        <v>6.88</v>
      </c>
      <c r="J21" s="1"/>
      <c r="K21" s="1"/>
      <c r="L21" s="1"/>
      <c r="M21" s="1"/>
    </row>
    <row r="22" customFormat="false" ht="24.75" hidden="false" customHeight="true" outlineLevel="0" collapsed="false">
      <c r="A22" s="1"/>
      <c r="B22" s="1"/>
      <c r="C22" s="1" t="s">
        <v>122</v>
      </c>
      <c r="D22" s="7"/>
      <c r="E22" s="31" t="n">
        <f aca="false">IF(OR(Controls!$D$34&lt;&gt;"Inputs entered",Controls!$D$98&lt;&gt;"Inputs entered"),"",1/(1+Controls!$D$17)^1)</f>
        <v>0.869565217391304</v>
      </c>
      <c r="F22" s="31" t="n">
        <f aca="false">IF(OR(Controls!$D$34&lt;&gt;"Inputs entered",Controls!$D$98&lt;&gt;"Inputs entered"),"",1/(1+Controls!$D$17)^2)</f>
        <v>0.756143667296787</v>
      </c>
      <c r="G22" s="31" t="n">
        <f aca="false">IF(OR(Controls!$D$34&lt;&gt;"Inputs entered",Controls!$D$98&lt;&gt;"Inputs entered"),"",1/(1+Controls!$D$17)^3)</f>
        <v>0.657516232431988</v>
      </c>
      <c r="H22" s="31" t="n">
        <f aca="false">IF(OR(Controls!$D$34&lt;&gt;"Inputs entered",Controls!$D$98&lt;&gt;"Inputs entered"),"",1/(1+Controls!$D$17)^4)</f>
        <v>0.571753245593033</v>
      </c>
      <c r="I22" s="31" t="n">
        <f aca="false">IF(OR(Controls!$D$34&lt;&gt;"Inputs entered",Controls!$D$98&lt;&gt;"Inputs entered"),"",1/(1+Controls!$D$17)^5)</f>
        <v>0.49717673529829</v>
      </c>
      <c r="J22" s="1"/>
      <c r="K22" s="1"/>
      <c r="L22" s="1"/>
      <c r="M22" s="1"/>
    </row>
    <row r="23" customFormat="false" ht="24.75" hidden="false" customHeight="true" outlineLevel="0" collapsed="false">
      <c r="A23" s="1"/>
      <c r="B23" s="1"/>
      <c r="C23" s="1" t="s">
        <v>123</v>
      </c>
      <c r="D23" s="7"/>
      <c r="E23" s="29" t="n">
        <f aca="false">IF(OR(Controls!$D$34&lt;&gt;"Inputs entered",Controls!$D$98&lt;&gt;"Inputs entered"),"",E19*E22)</f>
        <v>1.52173913043478</v>
      </c>
      <c r="F23" s="29" t="n">
        <f aca="false">IF(OR(Controls!$D$34&lt;&gt;"Inputs entered",Controls!$D$98&lt;&gt;"Inputs entered"),"",F19*F22)</f>
        <v>1.79395085066163</v>
      </c>
      <c r="G23" s="29" t="n">
        <f aca="false">IF(OR(Controls!$D$34&lt;&gt;"Inputs entered",Controls!$D$98&lt;&gt;"Inputs entered"),"",G19*G22)</f>
        <v>2.65636557902523</v>
      </c>
      <c r="H23" s="29" t="n">
        <f aca="false">IF(OR(Controls!$D$34&lt;&gt;"Inputs entered",Controls!$D$98&lt;&gt;"Inputs entered"),"",H19*H22)</f>
        <v>2.55001947534493</v>
      </c>
      <c r="I23" s="29" t="n">
        <f aca="false">IF(OR(Controls!$D$34&lt;&gt;"Inputs entered",Controls!$D$98&lt;&gt;"Inputs entered"),"",I19*I22)</f>
        <v>2.42622246825565</v>
      </c>
      <c r="J23" s="1"/>
      <c r="K23" s="1"/>
      <c r="L23" s="1"/>
      <c r="M23" s="1"/>
    </row>
    <row r="24" customFormat="false" ht="24.75" hidden="false" customHeight="true" outlineLevel="0" collapsed="false">
      <c r="A24" s="1"/>
      <c r="B24" s="1"/>
      <c r="C24" s="1" t="s">
        <v>124</v>
      </c>
      <c r="D24" s="7"/>
      <c r="E24" s="29" t="n">
        <f aca="false">IF(OR(Controls!$D$34&lt;&gt;"Inputs entered",Controls!$D$98&lt;&gt;"Inputs entered"),"",E20*E22)</f>
        <v>0.434782608695652</v>
      </c>
      <c r="F24" s="29" t="n">
        <f aca="false">IF(OR(Controls!$D$34&lt;&gt;"Inputs entered",Controls!$D$98&lt;&gt;"Inputs entered"),"",F20*F22)</f>
        <v>0.756143667296787</v>
      </c>
      <c r="G24" s="29" t="n">
        <f aca="false">IF(OR(Controls!$D$34&lt;&gt;"Inputs entered",Controls!$D$98&lt;&gt;"Inputs entered"),"",G20*G22)</f>
        <v>0.986274348647983</v>
      </c>
      <c r="H24" s="29" t="n">
        <f aca="false">IF(OR(Controls!$D$34&lt;&gt;"Inputs entered",Controls!$D$98&lt;&gt;"Inputs entered"),"",H20*H22)</f>
        <v>1.14350649118607</v>
      </c>
      <c r="I24" s="29" t="n">
        <f aca="false">IF(OR(Controls!$D$34&lt;&gt;"Inputs entered",Controls!$D$98&lt;&gt;"Inputs entered"),"",I20*I22)</f>
        <v>0.99435347059658</v>
      </c>
      <c r="J24" s="1"/>
      <c r="K24" s="1"/>
      <c r="L24" s="1"/>
      <c r="M24" s="1"/>
    </row>
    <row r="25" customFormat="false" ht="24.75" hidden="false" customHeight="true" outlineLevel="0" collapsed="false">
      <c r="A25" s="1"/>
      <c r="B25" s="1"/>
      <c r="C25" s="1" t="s">
        <v>125</v>
      </c>
      <c r="D25" s="7"/>
      <c r="E25" s="28" t="n">
        <f aca="false">IF(NOT(ISNUMBER(E24)),"",MIN(0,E24))</f>
        <v>0</v>
      </c>
      <c r="F25" s="28" t="n">
        <f aca="false">IF(NOT(ISNUMBER(F24)),"",MIN(0,F24))</f>
        <v>0</v>
      </c>
      <c r="G25" s="28" t="n">
        <f aca="false">IF(NOT(ISNUMBER(G24)),"",MIN(0,G24))</f>
        <v>0</v>
      </c>
      <c r="H25" s="28" t="n">
        <f aca="false">IF(NOT(ISNUMBER(H24)),"",MIN(0,H24))</f>
        <v>0</v>
      </c>
      <c r="I25" s="28" t="n">
        <f aca="false">IF(NOT(ISNUMBER(I24)),"",MIN(0,I24))</f>
        <v>0</v>
      </c>
      <c r="J25" s="1"/>
      <c r="K25" s="1"/>
      <c r="L25" s="1"/>
      <c r="M25" s="1"/>
    </row>
    <row r="26" customFormat="false" ht="24.75" hidden="false" customHeight="true" outlineLevel="0" collapsed="false">
      <c r="A26" s="1"/>
      <c r="B26" s="1"/>
      <c r="C26" s="1" t="s">
        <v>126</v>
      </c>
      <c r="D26" s="7"/>
      <c r="E26" s="28" t="n">
        <f aca="false">IF(NOT(ISNUMBER(E24)),"",MAX(0,E24))</f>
        <v>0.434782608695652</v>
      </c>
      <c r="F26" s="28" t="n">
        <f aca="false">IF(NOT(ISNUMBER(F24)),"",MAX(0,F24))</f>
        <v>0.756143667296787</v>
      </c>
      <c r="G26" s="28" t="n">
        <f aca="false">IF(NOT(ISNUMBER(G24)),"",MAX(0,G24))</f>
        <v>0.986274348647983</v>
      </c>
      <c r="H26" s="28" t="n">
        <f aca="false">IF(NOT(ISNUMBER(H24)),"",MAX(0,H24))</f>
        <v>1.14350649118607</v>
      </c>
      <c r="I26" s="28" t="n">
        <f aca="false">IF(NOT(ISNUMBER(I24)),"",MAX(0,I24))</f>
        <v>0.99435347059658</v>
      </c>
      <c r="J26" s="1"/>
      <c r="K26" s="1"/>
      <c r="L26" s="1"/>
      <c r="M26" s="1"/>
    </row>
    <row r="27" customFormat="false" ht="24.75" hidden="false" customHeight="true" outlineLevel="0" collapsed="false">
      <c r="A27" s="1"/>
      <c r="B27" s="1"/>
      <c r="C27" s="1" t="s">
        <v>127</v>
      </c>
      <c r="D27" s="7"/>
      <c r="E27" s="29" t="n">
        <f aca="false">IF(OR(Controls!$D$34&lt;&gt;"Inputs entered",Controls!$D$98&lt;&gt;"Inputs entered"),"",0)</f>
        <v>0</v>
      </c>
      <c r="F27" s="29" t="n">
        <f aca="false">IF(OR(Controls!$D$34&lt;&gt;"Inputs entered",Controls!$D$98&lt;&gt;"Inputs entered"),"",0)</f>
        <v>0</v>
      </c>
      <c r="G27" s="29" t="n">
        <f aca="false">IF(OR(Controls!$D$34&lt;&gt;"Inputs entered",Controls!$D$98&lt;&gt;"Inputs entered"),"",0)</f>
        <v>0</v>
      </c>
      <c r="H27" s="29" t="n">
        <f aca="false">IF(OR(Controls!$D$34&lt;&gt;"Inputs entered",Controls!$D$98&lt;&gt;"Inputs entered"),"",0)</f>
        <v>0</v>
      </c>
      <c r="I27" s="29" t="n">
        <f aca="false">IF(OR(Controls!$D$34&lt;&gt;"Inputs entered",Controls!$D$98&lt;&gt;"Inputs entered"),"",MAX(0,I10)*Controls!I92)</f>
        <v>55.44</v>
      </c>
      <c r="J27" s="1"/>
      <c r="K27" s="1"/>
      <c r="L27" s="1"/>
      <c r="M27" s="1"/>
    </row>
    <row r="28" customFormat="false" ht="24.75" hidden="false" customHeight="true" outlineLevel="0" collapsed="false">
      <c r="A28" s="1"/>
      <c r="B28" s="1"/>
      <c r="C28" s="1" t="s">
        <v>128</v>
      </c>
      <c r="D28" s="7"/>
      <c r="E28" s="29" t="n">
        <f aca="false">IF(OR(Controls!$D$34&lt;&gt;"Inputs entered",Controls!$D$98&lt;&gt;"Inputs entered"),"",E27*E22)</f>
        <v>0</v>
      </c>
      <c r="F28" s="29" t="n">
        <f aca="false">IF(OR(Controls!$D$34&lt;&gt;"Inputs entered",Controls!$D$98&lt;&gt;"Inputs entered"),"",F27*F22)</f>
        <v>0</v>
      </c>
      <c r="G28" s="29" t="n">
        <f aca="false">IF(OR(Controls!$D$34&lt;&gt;"Inputs entered",Controls!$D$98&lt;&gt;"Inputs entered"),"",G27*G22)</f>
        <v>0</v>
      </c>
      <c r="H28" s="29" t="n">
        <f aca="false">IF(OR(Controls!$D$34&lt;&gt;"Inputs entered",Controls!$D$98&lt;&gt;"Inputs entered"),"",H27*H22)</f>
        <v>0</v>
      </c>
      <c r="I28" s="29" t="n">
        <f aca="false">IF(OR(Controls!$D$34&lt;&gt;"Inputs entered",Controls!$D$98&lt;&gt;"Inputs entered"),"",I27*I22)</f>
        <v>27.5634782049372</v>
      </c>
      <c r="J28" s="1"/>
      <c r="K28" s="1"/>
      <c r="L28" s="1"/>
      <c r="M28" s="1"/>
    </row>
    <row r="29" customFormat="false" ht="24.75" hidden="false" customHeight="true" outlineLevel="0" collapsed="false">
      <c r="A29" s="1"/>
      <c r="B29" s="1"/>
      <c r="C29" s="1"/>
      <c r="D29" s="7"/>
      <c r="E29" s="7"/>
      <c r="F29" s="7"/>
      <c r="G29" s="7"/>
      <c r="H29" s="7"/>
      <c r="I29" s="7"/>
      <c r="J29" s="1"/>
      <c r="K29" s="1"/>
      <c r="L29" s="1"/>
      <c r="M29" s="1"/>
    </row>
    <row r="30" customFormat="false" ht="24.75" hidden="false" customHeight="true" outlineLevel="0" collapsed="false">
      <c r="A30" s="1"/>
      <c r="B30" s="1"/>
      <c r="C30" s="1" t="s">
        <v>129</v>
      </c>
      <c r="D30" s="29" t="n">
        <f aca="false">IF(Controls!D34&lt;&gt;"Inputs entered","",-SUM(Controls!D18:D20))</f>
        <v>-38</v>
      </c>
      <c r="E30" s="29" t="n">
        <f aca="false">IF(OR(Controls!$D$34&lt;&gt;"Inputs entered",Controls!$D$98&lt;&gt;"Inputs entered"),"",E21+E27)</f>
        <v>2.25</v>
      </c>
      <c r="F30" s="29" t="n">
        <f aca="false">IF(OR(Controls!$D$34&lt;&gt;"Inputs entered",Controls!$D$98&lt;&gt;"Inputs entered"),"",F21+F27)</f>
        <v>3.3725</v>
      </c>
      <c r="G30" s="29" t="n">
        <f aca="false">IF(OR(Controls!$D$34&lt;&gt;"Inputs entered",Controls!$D$98&lt;&gt;"Inputs entered"),"",G21+G27)</f>
        <v>5.54</v>
      </c>
      <c r="H30" s="29" t="n">
        <f aca="false">IF(OR(Controls!$D$34&lt;&gt;"Inputs entered",Controls!$D$98&lt;&gt;"Inputs entered"),"",H21+H27)</f>
        <v>6.46</v>
      </c>
      <c r="I30" s="29" t="n">
        <f aca="false">IF(OR(Controls!$D$34&lt;&gt;"Inputs entered",Controls!$D$98&lt;&gt;"Inputs entered"),"",I21+I27)</f>
        <v>62.32</v>
      </c>
      <c r="J30" s="1"/>
      <c r="K30" s="1"/>
      <c r="L30" s="1"/>
      <c r="M30" s="1"/>
    </row>
    <row r="31" customFormat="false" ht="24.75" hidden="false" customHeight="true" outlineLevel="0" collapsed="false">
      <c r="A31" s="1"/>
      <c r="B31" s="1"/>
      <c r="C31" s="1"/>
      <c r="D31" s="7"/>
      <c r="E31" s="7"/>
      <c r="F31" s="7"/>
      <c r="G31" s="7"/>
      <c r="H31" s="7"/>
      <c r="I31" s="7"/>
      <c r="J31" s="1"/>
      <c r="K31" s="1"/>
      <c r="L31" s="1"/>
      <c r="M31" s="1"/>
    </row>
    <row r="32" customFormat="false" ht="24.75" hidden="false" customHeight="true" outlineLevel="0" collapsed="false">
      <c r="A32" s="1"/>
      <c r="B32" s="1"/>
      <c r="C32" s="1" t="s">
        <v>130</v>
      </c>
      <c r="D32" s="28" t="n">
        <f aca="false">D30</f>
        <v>-38</v>
      </c>
      <c r="E32" s="29" t="n">
        <f aca="false">IF(OR(Controls!$D$34&lt;&gt;"Inputs entered",Controls!$D$98&lt;&gt;"Inputs entered"),"",D32+E21)</f>
        <v>-35.75</v>
      </c>
      <c r="F32" s="29" t="n">
        <f aca="false">IF(OR(Controls!$D$34&lt;&gt;"Inputs entered",Controls!$D$98&lt;&gt;"Inputs entered"),"",E32+F21)</f>
        <v>-32.3775</v>
      </c>
      <c r="G32" s="29" t="n">
        <f aca="false">IF(OR(Controls!$D$34&lt;&gt;"Inputs entered",Controls!$D$98&lt;&gt;"Inputs entered"),"",F32+G21)</f>
        <v>-26.8375</v>
      </c>
      <c r="H32" s="29" t="n">
        <f aca="false">IF(OR(Controls!$D$34&lt;&gt;"Inputs entered",Controls!$D$98&lt;&gt;"Inputs entered"),"",G32+H21)</f>
        <v>-20.3775</v>
      </c>
      <c r="I32" s="29" t="n">
        <f aca="false">IF(OR(Controls!$D$34&lt;&gt;"Inputs entered",Controls!$D$98&lt;&gt;"Inputs entered"),"",H32+I21)</f>
        <v>-13.4975</v>
      </c>
      <c r="J32" s="1"/>
      <c r="K32" s="1"/>
      <c r="L32" s="1"/>
      <c r="M32" s="1"/>
    </row>
    <row r="33" customFormat="false" ht="24.75" hidden="false" customHeight="true" outlineLevel="0" collapsed="false">
      <c r="A33" s="1"/>
      <c r="B33" s="1"/>
      <c r="C33" s="1"/>
      <c r="D33" s="7"/>
      <c r="E33" s="7"/>
      <c r="F33" s="7"/>
      <c r="G33" s="7"/>
      <c r="H33" s="7"/>
      <c r="I33" s="7"/>
      <c r="J33" s="1"/>
      <c r="K33" s="1"/>
      <c r="L33" s="1"/>
      <c r="M33" s="1"/>
    </row>
    <row r="34" customFormat="false" ht="24.75" hidden="false" customHeight="true" outlineLevel="0" collapsed="false">
      <c r="A34" s="1"/>
      <c r="B34" s="1"/>
      <c r="C34" s="1"/>
      <c r="D34" s="7"/>
      <c r="E34" s="7"/>
      <c r="F34" s="7"/>
      <c r="G34" s="7"/>
      <c r="H34" s="7"/>
      <c r="I34" s="7"/>
      <c r="J34" s="1"/>
      <c r="K34" s="1"/>
      <c r="L34" s="1"/>
      <c r="M34" s="1"/>
    </row>
    <row r="35" customFormat="false" ht="24.75" hidden="false" customHeight="true" outlineLevel="0" collapsed="false">
      <c r="A35" s="1"/>
      <c r="B35" s="1"/>
      <c r="C35" s="1"/>
      <c r="D35" s="7"/>
      <c r="E35" s="7"/>
      <c r="F35" s="7"/>
      <c r="G35" s="7"/>
      <c r="H35" s="7"/>
      <c r="I35" s="7"/>
      <c r="J35" s="1"/>
      <c r="K35" s="1"/>
      <c r="L35" s="1"/>
      <c r="M35" s="1"/>
    </row>
    <row r="36" customFormat="false" ht="24.75" hidden="false" customHeight="true" outlineLevel="0" collapsed="false">
      <c r="A36" s="1"/>
      <c r="B36" s="1"/>
      <c r="C36" s="1" t="s">
        <v>131</v>
      </c>
      <c r="D36" s="28" t="n">
        <f aca="false">IF(COUNT(E23:I23,I28)&lt;&gt;6,"",SUM(E23:I23,I28))</f>
        <v>38.5117757086594</v>
      </c>
      <c r="E36" s="7"/>
      <c r="F36" s="7"/>
      <c r="G36" s="7"/>
      <c r="H36" s="7"/>
      <c r="I36" s="7"/>
      <c r="J36" s="1"/>
      <c r="K36" s="1"/>
      <c r="L36" s="1"/>
      <c r="M36" s="1"/>
    </row>
    <row r="37" customFormat="false" ht="24.75" hidden="false" customHeight="true" outlineLevel="0" collapsed="false">
      <c r="A37" s="1"/>
      <c r="B37" s="1"/>
      <c r="C37" s="1" t="s">
        <v>132</v>
      </c>
      <c r="D37" s="28" t="n">
        <f aca="false">IF(COUNT(E24:I24)&lt;&gt;5,"",SUM(E24:I24))</f>
        <v>4.31506058642307</v>
      </c>
      <c r="E37" s="7"/>
      <c r="F37" s="7"/>
      <c r="G37" s="7"/>
      <c r="H37" s="7"/>
      <c r="I37" s="7"/>
      <c r="J37" s="1"/>
      <c r="K37" s="1"/>
      <c r="L37" s="1"/>
      <c r="M37" s="1"/>
    </row>
    <row r="38" customFormat="false" ht="24.75" hidden="false" customHeight="true" outlineLevel="0" collapsed="false">
      <c r="A38" s="1"/>
      <c r="B38" s="1"/>
      <c r="C38" s="1" t="s">
        <v>15</v>
      </c>
      <c r="D38" s="28" t="n">
        <f aca="false">IF(COUNT(D36:D37,D30)&lt;&gt;3,"",SUM(D36:D37,D30))</f>
        <v>4.82683629508248</v>
      </c>
      <c r="E38" s="7"/>
      <c r="F38" s="7"/>
      <c r="G38" s="7"/>
      <c r="H38" s="7"/>
      <c r="I38" s="7"/>
      <c r="J38" s="1"/>
      <c r="K38" s="1"/>
      <c r="L38" s="1"/>
      <c r="M38" s="1"/>
    </row>
    <row r="39" customFormat="false" ht="24.75" hidden="false" customHeight="true" outlineLevel="0" collapsed="false">
      <c r="A39" s="1"/>
      <c r="B39" s="1"/>
      <c r="C39" s="1" t="s">
        <v>17</v>
      </c>
      <c r="D39" s="32" t="n">
        <f aca="false">IF(OR(COUNT(D30:I30)&lt;&gt;6,D30&gt;=0,MAX(E30:I30)&lt;=0,SUMPRODUCT(--((D30:H30&lt;0)&lt;&gt;(E30:I30&lt;0)))&gt;1),"n.a.",IFERROR(IRR(D30:I30),"n.a."))</f>
        <v>0.181947261820613</v>
      </c>
      <c r="E39" s="7"/>
      <c r="F39" s="7"/>
      <c r="G39" s="7"/>
      <c r="H39" s="7"/>
      <c r="I39" s="7"/>
      <c r="J39" s="1"/>
      <c r="K39" s="1"/>
      <c r="L39" s="1"/>
      <c r="M39" s="1"/>
    </row>
    <row r="40" customFormat="false" ht="24.75" hidden="false" customHeight="true" outlineLevel="0" collapsed="false">
      <c r="A40" s="1"/>
      <c r="B40" s="1"/>
      <c r="C40" s="1" t="s">
        <v>19</v>
      </c>
      <c r="D40" s="28" t="str">
        <f aca="false">IF(COUNT(D32:I32)&lt;&gt;6,"n.a.",IF(D32&gt;=0,0,IF(E32&gt;=0,1,IF(F32&gt;=0,2,IF(G32&gt;=0,3,IF(H32&gt;=0,4,IF(I32&gt;=0,5,"Not in 5 years")))))))</f>
        <v>Not in 5 years</v>
      </c>
      <c r="E40" s="7"/>
      <c r="F40" s="7"/>
      <c r="G40" s="7"/>
      <c r="H40" s="7"/>
      <c r="I40" s="7"/>
      <c r="J40" s="1"/>
      <c r="K40" s="1"/>
      <c r="L40" s="1"/>
      <c r="M40" s="1"/>
    </row>
    <row r="41" customFormat="false" ht="24.75" hidden="false" customHeight="true" outlineLevel="0" collapsed="false">
      <c r="A41" s="1"/>
      <c r="B41" s="1"/>
      <c r="C41" s="1" t="s">
        <v>21</v>
      </c>
      <c r="D41" s="30" t="n">
        <f aca="false">IF(OR(COUNT(E14,Controls!D18:D20,E18)&lt;&gt;5,SUM(Controls!D18,Controls!D20,E18)&lt;=0),"n.a.",E14/SUM(Controls!D18,Controls!D20,E18))</f>
        <v>0.0986842105263158</v>
      </c>
      <c r="E41" s="7"/>
      <c r="F41" s="7"/>
      <c r="G41" s="7"/>
      <c r="H41" s="7"/>
      <c r="I41" s="7"/>
      <c r="J41" s="1"/>
      <c r="K41" s="1"/>
      <c r="L41" s="1"/>
      <c r="M41" s="1"/>
    </row>
    <row r="42" customFormat="false" ht="24.75" hidden="false" customHeight="true" outlineLevel="0" collapsed="false">
      <c r="A42" s="1"/>
      <c r="B42" s="1"/>
      <c r="C42" s="1"/>
      <c r="D42" s="7"/>
      <c r="E42" s="7"/>
      <c r="F42" s="7"/>
      <c r="G42" s="7"/>
      <c r="H42" s="7"/>
      <c r="I42" s="7"/>
      <c r="J42" s="1"/>
      <c r="K42" s="1"/>
      <c r="L42" s="1"/>
      <c r="M42" s="1"/>
    </row>
    <row r="43" customFormat="false" ht="24.75" hidden="false" customHeight="true" outlineLevel="0" collapsed="false">
      <c r="A43" s="1"/>
      <c r="B43" s="1"/>
      <c r="C43" s="1"/>
      <c r="D43" s="7"/>
      <c r="E43" s="7"/>
      <c r="F43" s="7"/>
      <c r="G43" s="7"/>
      <c r="H43" s="7"/>
      <c r="I43" s="7"/>
      <c r="J43" s="1"/>
      <c r="K43" s="1"/>
      <c r="L43" s="1"/>
      <c r="M43" s="1"/>
    </row>
    <row r="44" customFormat="false" ht="24.75" hidden="false" customHeight="true" outlineLevel="0" collapsed="false">
      <c r="A44" s="1"/>
      <c r="B44" s="1"/>
      <c r="C44" s="3" t="s">
        <v>133</v>
      </c>
      <c r="D44" s="7"/>
      <c r="E44" s="7"/>
      <c r="F44" s="7"/>
      <c r="G44" s="7"/>
      <c r="H44" s="7"/>
      <c r="I44" s="7"/>
      <c r="J44" s="1"/>
      <c r="K44" s="1"/>
      <c r="L44" s="1"/>
      <c r="M44" s="1"/>
    </row>
    <row r="45" customFormat="false" ht="24.75" hidden="false" customHeight="true" outlineLevel="0" collapsed="false">
      <c r="A45" s="1"/>
      <c r="B45" s="1"/>
      <c r="C45" s="1"/>
      <c r="D45" s="7"/>
      <c r="E45" s="7"/>
      <c r="F45" s="7"/>
      <c r="G45" s="7"/>
      <c r="H45" s="7"/>
      <c r="I45" s="7"/>
      <c r="J45" s="1"/>
      <c r="K45" s="1"/>
      <c r="L45" s="1"/>
      <c r="M45" s="1"/>
    </row>
    <row r="46" customFormat="false" ht="24.75" hidden="false" customHeight="true" outlineLevel="0" collapsed="false">
      <c r="A46" s="1"/>
      <c r="B46" s="1"/>
      <c r="C46" s="3" t="s">
        <v>134</v>
      </c>
      <c r="D46" s="7"/>
      <c r="E46" s="7"/>
      <c r="F46" s="7"/>
      <c r="G46" s="7"/>
      <c r="H46" s="7"/>
      <c r="I46" s="7"/>
      <c r="J46" s="1"/>
      <c r="K46" s="1"/>
      <c r="L46" s="1"/>
      <c r="M46" s="1"/>
    </row>
    <row r="47" customFormat="false" ht="24.75" hidden="false" customHeight="true" outlineLevel="0" collapsed="false">
      <c r="A47" s="1"/>
      <c r="B47" s="1"/>
      <c r="C47" s="1"/>
      <c r="D47" s="7"/>
      <c r="E47" s="7"/>
      <c r="F47" s="7"/>
      <c r="G47" s="7"/>
      <c r="H47" s="7"/>
      <c r="I47" s="7"/>
      <c r="J47" s="1"/>
      <c r="K47" s="1"/>
      <c r="L47" s="1"/>
      <c r="M47" s="1"/>
    </row>
    <row r="48" customFormat="false" ht="24.75" hidden="false" customHeight="true" outlineLevel="0" collapsed="false">
      <c r="A48" s="1"/>
      <c r="B48" s="1"/>
      <c r="C48" s="3" t="s">
        <v>135</v>
      </c>
      <c r="D48" s="7"/>
      <c r="E48" s="7"/>
      <c r="F48" s="7"/>
      <c r="G48" s="7"/>
      <c r="H48" s="7"/>
      <c r="I48" s="7"/>
      <c r="J48" s="1"/>
      <c r="K48" s="1"/>
      <c r="L48" s="1"/>
      <c r="M48" s="1"/>
    </row>
    <row r="49" customFormat="false" ht="24.75" hidden="false" customHeight="true" outlineLevel="0" collapsed="false">
      <c r="A49" s="1"/>
      <c r="B49" s="1"/>
      <c r="C49" s="1"/>
      <c r="D49" s="7"/>
      <c r="E49" s="7"/>
      <c r="F49" s="7"/>
      <c r="G49" s="7"/>
      <c r="H49" s="7"/>
      <c r="I49" s="7"/>
      <c r="J49" s="1"/>
      <c r="K49" s="1"/>
      <c r="L49" s="1"/>
      <c r="M49" s="1"/>
    </row>
    <row r="50" customFormat="false" ht="24.75" hidden="false" customHeight="true" outlineLevel="0" collapsed="false">
      <c r="A50" s="1"/>
      <c r="B50" s="1"/>
      <c r="C50" s="3" t="s">
        <v>136</v>
      </c>
      <c r="D50" s="7"/>
      <c r="E50" s="7"/>
      <c r="F50" s="7"/>
      <c r="G50" s="7"/>
      <c r="H50" s="7"/>
      <c r="I50" s="7"/>
      <c r="J50" s="1"/>
      <c r="K50" s="1"/>
      <c r="L50" s="1"/>
      <c r="M50" s="1"/>
    </row>
    <row r="51" customFormat="false" ht="24.75" hidden="false" customHeight="true" outlineLevel="0" collapsed="false">
      <c r="A51" s="1"/>
      <c r="B51" s="1"/>
      <c r="C51" s="1"/>
      <c r="D51" s="7"/>
      <c r="E51" s="7"/>
      <c r="F51" s="7"/>
      <c r="G51" s="7"/>
      <c r="H51" s="7"/>
      <c r="I51" s="7"/>
      <c r="J51" s="1"/>
      <c r="K51" s="1"/>
      <c r="L51" s="1"/>
      <c r="M51" s="1"/>
    </row>
    <row r="52" customFormat="false" ht="24.75" hidden="false" customHeight="true" outlineLevel="0" collapsed="false">
      <c r="A52" s="1"/>
      <c r="B52" s="1"/>
      <c r="C52" s="1"/>
      <c r="D52" s="7"/>
      <c r="E52" s="7"/>
      <c r="F52" s="7"/>
      <c r="G52" s="7"/>
      <c r="H52" s="7"/>
      <c r="I52" s="7"/>
      <c r="J52" s="1"/>
      <c r="K52" s="1"/>
      <c r="L52" s="1"/>
      <c r="M52" s="1"/>
    </row>
    <row r="53" customFormat="false" ht="24.75" hidden="false" customHeight="true" outlineLevel="0" collapsed="false">
      <c r="A53" s="1"/>
      <c r="B53" s="1"/>
      <c r="C53" s="1"/>
      <c r="D53" s="7"/>
      <c r="E53" s="7"/>
      <c r="F53" s="7"/>
      <c r="G53" s="7"/>
      <c r="H53" s="7"/>
      <c r="I53" s="7"/>
      <c r="J53" s="1"/>
      <c r="K53" s="1"/>
      <c r="L53" s="1"/>
      <c r="M53" s="1"/>
    </row>
    <row r="54" customFormat="false" ht="24.75" hidden="false" customHeight="true" outlineLevel="0" collapsed="false">
      <c r="A54" s="1"/>
      <c r="B54" s="1"/>
      <c r="C54" s="1"/>
      <c r="D54" s="7"/>
      <c r="E54" s="7"/>
      <c r="F54" s="7"/>
      <c r="G54" s="7"/>
      <c r="H54" s="7"/>
      <c r="I54" s="7"/>
      <c r="J54" s="1"/>
      <c r="K54" s="1"/>
      <c r="L54" s="1"/>
      <c r="M54" s="1"/>
    </row>
    <row r="55" customFormat="false" ht="24.75" hidden="false" customHeight="true" outlineLevel="0" collapsed="false">
      <c r="A55" s="1"/>
      <c r="B55" s="1"/>
      <c r="C55" s="1"/>
      <c r="D55" s="7"/>
      <c r="E55" s="7"/>
      <c r="F55" s="7"/>
      <c r="G55" s="7"/>
      <c r="H55" s="7"/>
      <c r="I55" s="7"/>
      <c r="J55" s="1"/>
      <c r="K55" s="1"/>
      <c r="L55" s="1"/>
      <c r="M55" s="1"/>
    </row>
    <row r="56" customFormat="false" ht="24.75" hidden="false" customHeight="true" outlineLevel="0" collapsed="false">
      <c r="A56" s="1"/>
      <c r="B56" s="1"/>
      <c r="C56" s="1"/>
      <c r="D56" s="7"/>
      <c r="E56" s="7"/>
      <c r="F56" s="7"/>
      <c r="G56" s="7"/>
      <c r="H56" s="7"/>
      <c r="I56" s="7"/>
      <c r="J56" s="1"/>
      <c r="K56" s="1"/>
      <c r="L56" s="1"/>
      <c r="M56" s="1"/>
    </row>
    <row r="57" customFormat="false" ht="24.75" hidden="false" customHeight="true" outlineLevel="0" collapsed="false">
      <c r="A57" s="1"/>
      <c r="B57" s="1"/>
      <c r="C57" s="1"/>
      <c r="D57" s="7"/>
      <c r="E57" s="7"/>
      <c r="F57" s="7"/>
      <c r="G57" s="7"/>
      <c r="H57" s="7"/>
      <c r="I57" s="7"/>
      <c r="J57" s="1"/>
      <c r="K57" s="1"/>
      <c r="L57" s="1"/>
      <c r="M57" s="1"/>
    </row>
    <row r="58" customFormat="false" ht="24.75" hidden="false" customHeight="true" outlineLevel="0" collapsed="false">
      <c r="A58" s="1"/>
      <c r="B58" s="1"/>
      <c r="C58" s="1"/>
      <c r="D58" s="7"/>
      <c r="E58" s="7"/>
      <c r="F58" s="7"/>
      <c r="G58" s="7"/>
      <c r="H58" s="7"/>
      <c r="I58" s="7"/>
      <c r="J58" s="1"/>
      <c r="K58" s="1"/>
      <c r="L58" s="1"/>
      <c r="M58" s="1"/>
    </row>
    <row r="59" customFormat="false" ht="24.75" hidden="false" customHeight="true" outlineLevel="0" collapsed="false">
      <c r="A59" s="1"/>
      <c r="B59" s="1"/>
      <c r="C59" s="1"/>
      <c r="D59" s="7"/>
      <c r="E59" s="7"/>
      <c r="F59" s="7"/>
      <c r="G59" s="7"/>
      <c r="H59" s="7"/>
      <c r="I59" s="7"/>
      <c r="J59" s="1"/>
      <c r="K59" s="1"/>
      <c r="L59" s="1"/>
      <c r="M59" s="1"/>
    </row>
    <row r="60" customFormat="false" ht="24.75" hidden="false" customHeight="true" outlineLevel="0" collapsed="false">
      <c r="A60" s="1"/>
      <c r="B60" s="1"/>
      <c r="C60" s="1"/>
      <c r="D60" s="7"/>
      <c r="E60" s="7"/>
      <c r="F60" s="7"/>
      <c r="G60" s="7"/>
      <c r="H60" s="7"/>
      <c r="I60" s="7"/>
      <c r="J60" s="1"/>
      <c r="K60" s="1"/>
      <c r="L60" s="1"/>
      <c r="M60" s="1"/>
    </row>
    <row r="61" customFormat="false" ht="24.75" hidden="false" customHeight="true" outlineLevel="0" collapsed="false">
      <c r="A61" s="1"/>
      <c r="B61" s="1"/>
      <c r="C61" s="1"/>
      <c r="D61" s="7"/>
      <c r="E61" s="7"/>
      <c r="F61" s="7"/>
      <c r="G61" s="7"/>
      <c r="H61" s="7"/>
      <c r="I61" s="7"/>
      <c r="J61" s="1"/>
      <c r="K61" s="1"/>
      <c r="L61" s="1"/>
      <c r="M61" s="1"/>
    </row>
    <row r="62" customFormat="false" ht="24.75" hidden="false" customHeight="true" outlineLevel="0" collapsed="false">
      <c r="A62" s="1"/>
      <c r="B62" s="1"/>
      <c r="C62" s="1"/>
      <c r="D62" s="7"/>
      <c r="E62" s="7"/>
      <c r="F62" s="7"/>
      <c r="G62" s="7"/>
      <c r="H62" s="7"/>
      <c r="I62" s="7"/>
      <c r="J62" s="1"/>
      <c r="K62" s="1"/>
      <c r="L62" s="1"/>
      <c r="M62" s="1"/>
    </row>
    <row r="63" customFormat="false" ht="24.75" hidden="false" customHeight="true" outlineLevel="0" collapsed="false">
      <c r="A63" s="1"/>
      <c r="B63" s="1"/>
      <c r="C63" s="1"/>
      <c r="D63" s="7"/>
      <c r="E63" s="7"/>
      <c r="F63" s="7"/>
      <c r="G63" s="7"/>
      <c r="H63" s="7"/>
      <c r="I63" s="7"/>
      <c r="J63" s="1"/>
      <c r="K63" s="1"/>
      <c r="L63" s="1"/>
      <c r="M63" s="1"/>
    </row>
    <row r="64" customFormat="false" ht="24.75" hidden="false" customHeight="true" outlineLevel="0" collapsed="false">
      <c r="A64" s="1"/>
      <c r="B64" s="1"/>
      <c r="C64" s="1"/>
      <c r="D64" s="7"/>
      <c r="E64" s="7"/>
      <c r="F64" s="7"/>
      <c r="G64" s="7"/>
      <c r="H64" s="7"/>
      <c r="I64" s="7"/>
      <c r="J64" s="1"/>
      <c r="K64" s="1"/>
      <c r="L64" s="1"/>
      <c r="M64" s="1"/>
    </row>
    <row r="65" customFormat="false" ht="24.75" hidden="false" customHeight="true" outlineLevel="0" collapsed="false">
      <c r="A65" s="1"/>
      <c r="B65" s="1"/>
      <c r="C65" s="1"/>
      <c r="D65" s="7"/>
      <c r="E65" s="7"/>
      <c r="F65" s="7"/>
      <c r="G65" s="7"/>
      <c r="H65" s="7"/>
      <c r="I65" s="7"/>
      <c r="J65" s="1"/>
      <c r="K65" s="1"/>
      <c r="L65" s="1"/>
      <c r="M65" s="1"/>
    </row>
    <row r="66" customFormat="false" ht="24.75" hidden="false" customHeight="true" outlineLevel="0" collapsed="false">
      <c r="A66" s="1"/>
      <c r="B66" s="1"/>
      <c r="C66" s="1"/>
      <c r="D66" s="7"/>
      <c r="E66" s="7"/>
      <c r="F66" s="7"/>
      <c r="G66" s="7"/>
      <c r="H66" s="7"/>
      <c r="I66" s="7"/>
      <c r="J66" s="1"/>
      <c r="K66" s="1"/>
      <c r="L66" s="1"/>
      <c r="M66" s="1"/>
    </row>
    <row r="67" customFormat="false" ht="24.75" hidden="false" customHeight="true" outlineLevel="0" collapsed="false">
      <c r="A67" s="1"/>
      <c r="B67" s="1"/>
      <c r="C67" s="1"/>
      <c r="D67" s="7"/>
      <c r="E67" s="7"/>
      <c r="F67" s="7"/>
      <c r="G67" s="7"/>
      <c r="H67" s="7"/>
      <c r="I67" s="7"/>
      <c r="J67" s="1"/>
      <c r="K67" s="1"/>
      <c r="L67" s="1"/>
      <c r="M67" s="1"/>
    </row>
    <row r="68" customFormat="false" ht="24.75" hidden="false" customHeight="true" outlineLevel="0" collapsed="false">
      <c r="A68" s="1"/>
      <c r="B68" s="1"/>
      <c r="C68" s="1"/>
      <c r="D68" s="7"/>
      <c r="E68" s="7"/>
      <c r="F68" s="7"/>
      <c r="G68" s="7"/>
      <c r="H68" s="7"/>
      <c r="I68" s="7"/>
      <c r="J68" s="1"/>
      <c r="K68" s="1"/>
      <c r="L68" s="1"/>
      <c r="M68" s="1"/>
    </row>
    <row r="69" customFormat="false" ht="24.75" hidden="false" customHeight="true" outlineLevel="0" collapsed="false">
      <c r="A69" s="1"/>
      <c r="B69" s="1"/>
      <c r="C69" s="1"/>
      <c r="D69" s="7"/>
      <c r="E69" s="7"/>
      <c r="F69" s="7"/>
      <c r="G69" s="7"/>
      <c r="H69" s="7"/>
      <c r="I69" s="7"/>
      <c r="J69" s="1"/>
      <c r="K69" s="1"/>
      <c r="L69" s="1"/>
      <c r="M69" s="1"/>
    </row>
    <row r="70" customFormat="false" ht="24.75" hidden="false" customHeight="true" outlineLevel="0" collapsed="false">
      <c r="A70" s="1"/>
      <c r="B70" s="1"/>
      <c r="C70" s="1"/>
      <c r="D70" s="7"/>
      <c r="E70" s="7"/>
      <c r="F70" s="7"/>
      <c r="G70" s="7"/>
      <c r="H70" s="7"/>
      <c r="I70" s="7"/>
      <c r="J70" s="1"/>
      <c r="K70" s="1"/>
      <c r="L70" s="1"/>
      <c r="M70" s="1"/>
    </row>
    <row r="71" customFormat="false" ht="24.75" hidden="false" customHeight="true" outlineLevel="0" collapsed="false">
      <c r="A71" s="1"/>
      <c r="B71" s="1"/>
      <c r="C71" s="1"/>
      <c r="D71" s="7"/>
      <c r="E71" s="7"/>
      <c r="F71" s="7"/>
      <c r="G71" s="7"/>
      <c r="H71" s="7"/>
      <c r="I71" s="7"/>
      <c r="J71" s="1"/>
      <c r="K71" s="1"/>
      <c r="L71" s="1"/>
      <c r="M71" s="1"/>
    </row>
    <row r="72" customFormat="false" ht="24.75" hidden="false" customHeight="true" outlineLevel="0" collapsed="false">
      <c r="A72" s="1"/>
      <c r="B72" s="1"/>
      <c r="C72" s="1"/>
      <c r="D72" s="7"/>
      <c r="E72" s="7"/>
      <c r="F72" s="7"/>
      <c r="G72" s="7"/>
      <c r="H72" s="7"/>
      <c r="I72" s="7"/>
      <c r="J72" s="1"/>
      <c r="K72" s="1"/>
      <c r="L72" s="1"/>
      <c r="M72" s="1"/>
    </row>
    <row r="73" customFormat="false" ht="24.75" hidden="false" customHeight="true" outlineLevel="0" collapsed="false">
      <c r="A73" s="1"/>
      <c r="B73" s="1"/>
      <c r="C73" s="1"/>
      <c r="D73" s="7"/>
      <c r="E73" s="7"/>
      <c r="F73" s="7"/>
      <c r="G73" s="7"/>
      <c r="H73" s="7"/>
      <c r="I73" s="7"/>
      <c r="J73" s="1"/>
      <c r="K73" s="1"/>
      <c r="L73" s="1"/>
      <c r="M73" s="1"/>
    </row>
    <row r="74" customFormat="false" ht="24.75" hidden="false" customHeight="true" outlineLevel="0" collapsed="false">
      <c r="A74" s="1"/>
      <c r="B74" s="1"/>
      <c r="C74" s="1"/>
      <c r="D74" s="7"/>
      <c r="E74" s="7"/>
      <c r="F74" s="7"/>
      <c r="G74" s="7"/>
      <c r="H74" s="7"/>
      <c r="I74" s="7"/>
      <c r="J74" s="1"/>
      <c r="K74" s="1"/>
      <c r="L74" s="1"/>
      <c r="M74" s="1"/>
    </row>
    <row r="75" customFormat="false" ht="24.75" hidden="false" customHeight="true" outlineLevel="0" collapsed="false">
      <c r="A75" s="1"/>
      <c r="B75" s="1"/>
      <c r="C75" s="1"/>
      <c r="D75" s="7"/>
      <c r="E75" s="7"/>
      <c r="F75" s="7"/>
      <c r="G75" s="7"/>
      <c r="H75" s="7"/>
      <c r="I75" s="7"/>
      <c r="J75" s="1"/>
      <c r="K75" s="1"/>
      <c r="L75" s="1"/>
      <c r="M75" s="1"/>
    </row>
    <row r="76" customFormat="false" ht="24.75" hidden="false" customHeight="true" outlineLevel="0" collapsed="false">
      <c r="A76" s="1"/>
      <c r="B76" s="1"/>
      <c r="C76" s="1"/>
      <c r="D76" s="7"/>
      <c r="E76" s="7"/>
      <c r="F76" s="7"/>
      <c r="G76" s="7"/>
      <c r="H76" s="7"/>
      <c r="I76" s="7"/>
      <c r="J76" s="1"/>
      <c r="K76" s="1"/>
      <c r="L76" s="1"/>
      <c r="M76" s="1"/>
    </row>
    <row r="77" customFormat="false" ht="24.75" hidden="false" customHeight="true" outlineLevel="0" collapsed="false">
      <c r="A77" s="1"/>
      <c r="B77" s="1"/>
      <c r="C77" s="1"/>
      <c r="D77" s="7"/>
      <c r="E77" s="7"/>
      <c r="F77" s="7"/>
      <c r="G77" s="7"/>
      <c r="H77" s="7"/>
      <c r="I77" s="7"/>
      <c r="J77" s="1"/>
      <c r="K77" s="1"/>
      <c r="L77" s="1"/>
      <c r="M77" s="1"/>
    </row>
    <row r="78" customFormat="false" ht="24.75" hidden="false" customHeight="true" outlineLevel="0" collapsed="false">
      <c r="A78" s="1"/>
      <c r="B78" s="1"/>
      <c r="C78" s="1"/>
      <c r="D78" s="7"/>
      <c r="E78" s="7"/>
      <c r="F78" s="7"/>
      <c r="G78" s="7"/>
      <c r="H78" s="7"/>
      <c r="I78" s="7"/>
      <c r="J78" s="1"/>
      <c r="K78" s="1"/>
      <c r="L78" s="1"/>
      <c r="M78" s="1"/>
    </row>
    <row r="79" customFormat="false" ht="24.75" hidden="false" customHeight="true" outlineLevel="0" collapsed="false">
      <c r="A79" s="1"/>
      <c r="B79" s="1"/>
      <c r="C79" s="1"/>
      <c r="D79" s="7"/>
      <c r="E79" s="7"/>
      <c r="F79" s="7"/>
      <c r="G79" s="7"/>
      <c r="H79" s="7"/>
      <c r="I79" s="7"/>
      <c r="J79" s="1"/>
      <c r="K79" s="1"/>
      <c r="L79" s="1"/>
      <c r="M79" s="1"/>
    </row>
    <row r="80" customFormat="false" ht="24.75" hidden="false" customHeight="true" outlineLevel="0" collapsed="false">
      <c r="A80" s="1"/>
      <c r="B80" s="1"/>
      <c r="C80" s="1"/>
      <c r="D80" s="7"/>
      <c r="E80" s="7"/>
      <c r="F80" s="7"/>
      <c r="G80" s="7"/>
      <c r="H80" s="7"/>
      <c r="I80" s="7"/>
      <c r="J80" s="1"/>
      <c r="K80" s="1"/>
      <c r="L80" s="1"/>
      <c r="M80" s="1"/>
    </row>
    <row r="81" customFormat="false" ht="24.75" hidden="false" customHeight="true" outlineLevel="0" collapsed="false">
      <c r="A81" s="1"/>
      <c r="B81" s="1"/>
      <c r="C81" s="1"/>
      <c r="D81" s="7"/>
      <c r="E81" s="7"/>
      <c r="F81" s="7"/>
      <c r="G81" s="7"/>
      <c r="H81" s="7"/>
      <c r="I81" s="7"/>
      <c r="J81" s="1"/>
      <c r="K81" s="1"/>
      <c r="L81" s="1"/>
      <c r="M81" s="1"/>
    </row>
    <row r="82" customFormat="false" ht="24.75" hidden="false" customHeight="true" outlineLevel="0" collapsed="false">
      <c r="A82" s="1"/>
      <c r="B82" s="1"/>
      <c r="C82" s="1"/>
      <c r="D82" s="7"/>
      <c r="E82" s="7"/>
      <c r="F82" s="7"/>
      <c r="G82" s="7"/>
      <c r="H82" s="7"/>
      <c r="I82" s="7"/>
      <c r="J82" s="1"/>
      <c r="K82" s="1"/>
      <c r="L82" s="1"/>
      <c r="M82" s="1"/>
    </row>
    <row r="83" customFormat="false" ht="24.75" hidden="false" customHeight="true" outlineLevel="0" collapsed="false">
      <c r="A83" s="1"/>
      <c r="B83" s="1"/>
      <c r="C83" s="1"/>
      <c r="D83" s="7"/>
      <c r="E83" s="7"/>
      <c r="F83" s="7"/>
      <c r="G83" s="7"/>
      <c r="H83" s="7"/>
      <c r="I83" s="7"/>
      <c r="J83" s="1"/>
      <c r="K83" s="1"/>
      <c r="L83" s="1"/>
      <c r="M83" s="1"/>
    </row>
    <row r="84" customFormat="false" ht="24.75" hidden="false" customHeight="true" outlineLevel="0" collapsed="false">
      <c r="A84" s="1"/>
      <c r="B84" s="1"/>
      <c r="C84" s="1"/>
      <c r="D84" s="7"/>
      <c r="E84" s="7"/>
      <c r="F84" s="7"/>
      <c r="G84" s="7"/>
      <c r="H84" s="7"/>
      <c r="I84" s="7"/>
      <c r="J84" s="1"/>
      <c r="K84" s="1"/>
      <c r="L84" s="1"/>
      <c r="M84" s="1"/>
    </row>
    <row r="85" customFormat="false" ht="24.75" hidden="false" customHeight="true" outlineLevel="0" collapsed="false">
      <c r="A85" s="1"/>
      <c r="B85" s="1"/>
      <c r="C85" s="1"/>
      <c r="D85" s="7"/>
      <c r="E85" s="7"/>
      <c r="F85" s="7"/>
      <c r="G85" s="7"/>
      <c r="H85" s="7"/>
      <c r="I85" s="7"/>
      <c r="J85" s="1"/>
      <c r="K85" s="1"/>
      <c r="L85" s="1"/>
      <c r="M85" s="1"/>
    </row>
    <row r="86" customFormat="false" ht="24.75" hidden="false" customHeight="true" outlineLevel="0" collapsed="false">
      <c r="A86" s="1"/>
      <c r="B86" s="1"/>
      <c r="C86" s="1"/>
      <c r="D86" s="7"/>
      <c r="E86" s="7"/>
      <c r="F86" s="7"/>
      <c r="G86" s="7"/>
      <c r="H86" s="7"/>
      <c r="I86" s="7"/>
      <c r="J86" s="1"/>
      <c r="K86" s="1"/>
      <c r="L86" s="1"/>
      <c r="M86" s="1"/>
    </row>
    <row r="87" customFormat="false" ht="24.75" hidden="false" customHeight="true" outlineLevel="0" collapsed="false">
      <c r="A87" s="1"/>
      <c r="B87" s="1"/>
      <c r="C87" s="1"/>
      <c r="D87" s="7"/>
      <c r="E87" s="7"/>
      <c r="F87" s="7"/>
      <c r="G87" s="7"/>
      <c r="H87" s="7"/>
      <c r="I87" s="7"/>
      <c r="J87" s="1"/>
      <c r="K87" s="1"/>
      <c r="L87" s="1"/>
      <c r="M87" s="1"/>
    </row>
    <row r="88" customFormat="false" ht="24.75" hidden="false" customHeight="true" outlineLevel="0" collapsed="false">
      <c r="A88" s="1"/>
      <c r="B88" s="1"/>
      <c r="C88" s="1"/>
      <c r="D88" s="7"/>
      <c r="E88" s="7"/>
      <c r="F88" s="7"/>
      <c r="G88" s="7"/>
      <c r="H88" s="7"/>
      <c r="I88" s="7"/>
      <c r="J88" s="1"/>
      <c r="K88" s="1"/>
      <c r="L88" s="1"/>
      <c r="M88" s="1"/>
    </row>
    <row r="89" customFormat="false" ht="24.75" hidden="false" customHeight="true" outlineLevel="0" collapsed="false">
      <c r="A89" s="1"/>
      <c r="B89" s="1"/>
      <c r="C89" s="1"/>
      <c r="D89" s="7"/>
      <c r="E89" s="7"/>
      <c r="F89" s="7"/>
      <c r="G89" s="7"/>
      <c r="H89" s="7"/>
      <c r="I89" s="7"/>
      <c r="J89" s="1"/>
      <c r="K89" s="1"/>
      <c r="L89" s="1"/>
      <c r="M89" s="1"/>
    </row>
    <row r="90" customFormat="false" ht="24.75" hidden="false" customHeight="true" outlineLevel="0" collapsed="false">
      <c r="A90" s="1"/>
      <c r="B90" s="1"/>
      <c r="C90" s="1"/>
      <c r="D90" s="7"/>
      <c r="E90" s="7"/>
      <c r="F90" s="7"/>
      <c r="G90" s="7"/>
      <c r="H90" s="7"/>
      <c r="I90" s="7"/>
      <c r="J90" s="1"/>
      <c r="K90" s="1"/>
      <c r="L90" s="1"/>
      <c r="M90" s="1"/>
    </row>
    <row r="91" customFormat="false" ht="24.75" hidden="false" customHeight="true" outlineLevel="0" collapsed="false">
      <c r="A91" s="1"/>
      <c r="B91" s="1"/>
      <c r="C91" s="1"/>
      <c r="D91" s="7"/>
      <c r="E91" s="7"/>
      <c r="F91" s="7"/>
      <c r="G91" s="7"/>
      <c r="H91" s="7"/>
      <c r="I91" s="7"/>
      <c r="J91" s="1"/>
      <c r="K91" s="1"/>
      <c r="L91" s="1"/>
      <c r="M91" s="1"/>
    </row>
    <row r="92" customFormat="false" ht="24.75" hidden="false" customHeight="true" outlineLevel="0" collapsed="false">
      <c r="A92" s="1"/>
      <c r="B92" s="1"/>
      <c r="C92" s="1"/>
      <c r="D92" s="7"/>
      <c r="E92" s="7"/>
      <c r="F92" s="7"/>
      <c r="G92" s="7"/>
      <c r="H92" s="7"/>
      <c r="I92" s="7"/>
      <c r="J92" s="1"/>
      <c r="K92" s="1"/>
      <c r="L92" s="1"/>
      <c r="M92" s="1"/>
    </row>
    <row r="93" customFormat="false" ht="24.75" hidden="false" customHeight="true" outlineLevel="0" collapsed="false">
      <c r="A93" s="1"/>
      <c r="B93" s="1"/>
      <c r="C93" s="1"/>
      <c r="D93" s="7"/>
      <c r="E93" s="7"/>
      <c r="F93" s="7"/>
      <c r="G93" s="7"/>
      <c r="H93" s="7"/>
      <c r="I93" s="7"/>
      <c r="J93" s="1"/>
      <c r="K93" s="1"/>
      <c r="L93" s="1"/>
      <c r="M93" s="1"/>
    </row>
    <row r="94" customFormat="false" ht="24.75" hidden="false" customHeight="true" outlineLevel="0" collapsed="false">
      <c r="A94" s="1"/>
      <c r="B94" s="1"/>
      <c r="C94" s="1"/>
      <c r="D94" s="7"/>
      <c r="E94" s="7"/>
      <c r="F94" s="7"/>
      <c r="G94" s="7"/>
      <c r="H94" s="7"/>
      <c r="I94" s="7"/>
      <c r="J94" s="1"/>
      <c r="K94" s="1"/>
      <c r="L94" s="1"/>
      <c r="M94" s="1"/>
    </row>
    <row r="95" customFormat="false" ht="24.75" hidden="false" customHeight="true" outlineLevel="0" collapsed="false">
      <c r="A95" s="1"/>
      <c r="B95" s="1"/>
      <c r="C95" s="1"/>
      <c r="D95" s="7"/>
      <c r="E95" s="7"/>
      <c r="F95" s="7"/>
      <c r="G95" s="7"/>
      <c r="H95" s="7"/>
      <c r="I95" s="7"/>
      <c r="J95" s="1"/>
      <c r="K95" s="1"/>
      <c r="L95" s="1"/>
      <c r="M95" s="1"/>
    </row>
    <row r="96" customFormat="false" ht="24.75" hidden="false" customHeight="true" outlineLevel="0" collapsed="false">
      <c r="A96" s="1"/>
      <c r="B96" s="1"/>
      <c r="C96" s="1"/>
      <c r="D96" s="7"/>
      <c r="E96" s="7"/>
      <c r="F96" s="7"/>
      <c r="G96" s="7"/>
      <c r="H96" s="7"/>
      <c r="I96" s="7"/>
      <c r="J96" s="1"/>
      <c r="K96" s="1"/>
      <c r="L96" s="1"/>
      <c r="M96" s="1"/>
    </row>
    <row r="97" customFormat="false" ht="24.75" hidden="false" customHeight="true" outlineLevel="0" collapsed="false">
      <c r="A97" s="1"/>
      <c r="B97" s="1"/>
      <c r="C97" s="1"/>
      <c r="D97" s="7"/>
      <c r="E97" s="7"/>
      <c r="F97" s="7"/>
      <c r="G97" s="7"/>
      <c r="H97" s="7"/>
      <c r="I97" s="7"/>
      <c r="J97" s="1"/>
      <c r="K97" s="1"/>
      <c r="L97" s="1"/>
      <c r="M97" s="1"/>
    </row>
    <row r="98" customFormat="false" ht="24.75" hidden="false" customHeight="true" outlineLevel="0" collapsed="false">
      <c r="A98" s="1"/>
      <c r="B98" s="1"/>
      <c r="C98" s="1"/>
      <c r="D98" s="7"/>
      <c r="E98" s="7"/>
      <c r="F98" s="7"/>
      <c r="G98" s="7"/>
      <c r="H98" s="7"/>
      <c r="I98" s="7"/>
      <c r="J98" s="1"/>
      <c r="K98" s="1"/>
      <c r="L98" s="1"/>
      <c r="M98" s="1"/>
    </row>
    <row r="99" customFormat="false" ht="24.75" hidden="false" customHeight="true" outlineLevel="0" collapsed="false">
      <c r="A99" s="1"/>
      <c r="B99" s="1"/>
      <c r="C99" s="1"/>
      <c r="D99" s="7"/>
      <c r="E99" s="7"/>
      <c r="F99" s="7"/>
      <c r="G99" s="7"/>
      <c r="H99" s="7"/>
      <c r="I99" s="7"/>
      <c r="J99" s="1"/>
      <c r="K99" s="1"/>
      <c r="L99" s="1"/>
      <c r="M99" s="1"/>
    </row>
    <row r="100" customFormat="false" ht="24.75" hidden="false" customHeight="true" outlineLevel="0" collapsed="false">
      <c r="A100" s="1"/>
      <c r="B100" s="1"/>
      <c r="C100" s="1"/>
      <c r="D100" s="7"/>
      <c r="E100" s="7"/>
      <c r="F100" s="7"/>
      <c r="G100" s="7"/>
      <c r="H100" s="7"/>
      <c r="I100" s="7"/>
      <c r="J100" s="1"/>
      <c r="K100" s="1"/>
      <c r="L100" s="1"/>
      <c r="M100" s="1"/>
    </row>
    <row r="101" customFormat="false" ht="24.75" hidden="false" customHeight="true" outlineLevel="0" collapsed="false">
      <c r="A101" s="1"/>
      <c r="B101" s="1"/>
      <c r="C101" s="1"/>
      <c r="D101" s="7"/>
      <c r="E101" s="7"/>
      <c r="F101" s="7"/>
      <c r="G101" s="7"/>
      <c r="H101" s="7"/>
      <c r="I101" s="7"/>
      <c r="J101" s="1"/>
      <c r="K101" s="1"/>
      <c r="L101" s="1"/>
      <c r="M101" s="1"/>
    </row>
    <row r="102" customFormat="false" ht="24.75" hidden="false" customHeight="true" outlineLevel="0" collapsed="false">
      <c r="A102" s="1"/>
      <c r="B102" s="1"/>
      <c r="C102" s="1"/>
      <c r="D102" s="7"/>
      <c r="E102" s="7"/>
      <c r="F102" s="7"/>
      <c r="G102" s="7"/>
      <c r="H102" s="7"/>
      <c r="I102" s="7"/>
      <c r="J102" s="1"/>
      <c r="K102" s="1"/>
      <c r="L102" s="1"/>
      <c r="M102" s="1"/>
    </row>
    <row r="103" customFormat="false" ht="24.75" hidden="false" customHeight="true" outlineLevel="0" collapsed="false">
      <c r="A103" s="1"/>
      <c r="B103" s="1"/>
      <c r="C103" s="1"/>
      <c r="D103" s="7"/>
      <c r="E103" s="7"/>
      <c r="F103" s="7"/>
      <c r="G103" s="7"/>
      <c r="H103" s="7"/>
      <c r="I103" s="7"/>
      <c r="J103" s="1"/>
      <c r="K103" s="1"/>
      <c r="L103" s="1"/>
      <c r="M103" s="1"/>
    </row>
    <row r="104" customFormat="false" ht="24.75" hidden="false" customHeight="true" outlineLevel="0" collapsed="false">
      <c r="A104" s="1"/>
      <c r="B104" s="1"/>
      <c r="C104" s="1"/>
      <c r="D104" s="7"/>
      <c r="E104" s="7"/>
      <c r="F104" s="7"/>
      <c r="G104" s="7"/>
      <c r="H104" s="7"/>
      <c r="I104" s="7"/>
      <c r="J104" s="1"/>
      <c r="K104" s="1"/>
      <c r="L104" s="1"/>
      <c r="M104" s="1"/>
    </row>
    <row r="105" customFormat="false" ht="24.75" hidden="false" customHeight="true" outlineLevel="0" collapsed="false">
      <c r="A105" s="1"/>
      <c r="B105" s="1"/>
      <c r="C105" s="1"/>
      <c r="D105" s="7"/>
      <c r="E105" s="7"/>
      <c r="F105" s="7"/>
      <c r="G105" s="7"/>
      <c r="H105" s="7"/>
      <c r="I105" s="7"/>
      <c r="J105" s="1"/>
      <c r="K105" s="1"/>
      <c r="L105" s="1"/>
      <c r="M105" s="1"/>
    </row>
    <row r="106" customFormat="false" ht="24.75" hidden="false" customHeight="true" outlineLevel="0" collapsed="false">
      <c r="A106" s="1"/>
      <c r="B106" s="1"/>
      <c r="C106" s="1"/>
      <c r="D106" s="1"/>
      <c r="E106" s="1"/>
      <c r="F106" s="1"/>
      <c r="G106" s="1"/>
      <c r="H106" s="1"/>
      <c r="I106" s="1"/>
      <c r="J106" s="1"/>
      <c r="K106" s="1"/>
      <c r="L106" s="1"/>
      <c r="M106" s="1"/>
    </row>
    <row r="107" customFormat="false" ht="24.75" hidden="false" customHeight="true" outlineLevel="0" collapsed="false">
      <c r="A107" s="1"/>
      <c r="B107" s="1"/>
      <c r="C107" s="1"/>
      <c r="D107" s="1"/>
      <c r="E107" s="1"/>
      <c r="F107" s="1"/>
      <c r="G107" s="1"/>
      <c r="H107" s="1"/>
      <c r="I107" s="1"/>
      <c r="J107" s="1"/>
      <c r="K107" s="1"/>
      <c r="L107" s="1"/>
      <c r="M107" s="1"/>
    </row>
    <row r="108" customFormat="false" ht="24.75" hidden="false" customHeight="true" outlineLevel="0" collapsed="false">
      <c r="A108" s="1"/>
      <c r="B108" s="1"/>
      <c r="C108" s="1"/>
      <c r="D108" s="1"/>
      <c r="E108" s="1"/>
      <c r="F108" s="1"/>
      <c r="G108" s="1"/>
      <c r="H108" s="1"/>
      <c r="I108" s="1"/>
      <c r="J108" s="1"/>
      <c r="K108" s="1"/>
      <c r="L108" s="1"/>
      <c r="M108" s="1"/>
    </row>
    <row r="109" customFormat="false" ht="24.75" hidden="false" customHeight="true" outlineLevel="0" collapsed="false">
      <c r="A109" s="1"/>
      <c r="B109" s="1"/>
      <c r="C109" s="1"/>
      <c r="D109" s="1"/>
      <c r="E109" s="1"/>
      <c r="F109" s="1"/>
      <c r="G109" s="1"/>
      <c r="H109" s="1"/>
      <c r="I109" s="1"/>
      <c r="J109" s="1"/>
      <c r="K109" s="1"/>
      <c r="L109" s="1"/>
      <c r="M109" s="1"/>
    </row>
    <row r="110" customFormat="false" ht="24.75" hidden="false" customHeight="true" outlineLevel="0" collapsed="false">
      <c r="A110" s="1"/>
      <c r="B110" s="1"/>
      <c r="C110" s="1"/>
      <c r="D110" s="1"/>
      <c r="E110" s="1"/>
      <c r="F110" s="1"/>
      <c r="G110" s="1"/>
      <c r="H110" s="1"/>
      <c r="I110" s="1"/>
      <c r="J110" s="1"/>
      <c r="K110" s="1"/>
      <c r="L110" s="1"/>
      <c r="M110" s="1"/>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1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1" style="0" width="2.5"/>
    <col collapsed="false" customWidth="true" hidden="false" outlineLevel="0" max="3" min="3" style="0" width="43"/>
    <col collapsed="false" customWidth="true" hidden="false" outlineLevel="0" max="6" min="4" style="0" width="20"/>
    <col collapsed="false" customWidth="true" hidden="false" outlineLevel="0" max="7" min="7" style="0" width="3"/>
    <col collapsed="false" customWidth="true" hidden="false" outlineLevel="0" max="8" min="8" style="0" width="45"/>
    <col collapsed="false" customWidth="true" hidden="false" outlineLevel="0" max="9" min="9" style="0" width="24"/>
    <col collapsed="false" customWidth="true" hidden="false" outlineLevel="0" max="13" min="10" style="0" width="16"/>
  </cols>
  <sheetData>
    <row r="1" customFormat="false" ht="24.75" hidden="false" customHeight="true" outlineLevel="0" collapsed="false">
      <c r="A1" s="1"/>
      <c r="B1" s="1"/>
      <c r="C1" s="1"/>
      <c r="D1" s="1"/>
      <c r="E1" s="1"/>
      <c r="F1" s="1"/>
      <c r="G1" s="1"/>
      <c r="H1" s="1"/>
      <c r="I1" s="1"/>
      <c r="J1" s="1"/>
      <c r="K1" s="1"/>
      <c r="L1" s="1"/>
      <c r="M1" s="1"/>
    </row>
    <row r="2" customFormat="false" ht="24.75" hidden="false" customHeight="true" outlineLevel="0" collapsed="false">
      <c r="A2" s="1"/>
      <c r="B2" s="1"/>
      <c r="C2" s="2" t="s">
        <v>137</v>
      </c>
      <c r="D2" s="1"/>
      <c r="E2" s="1"/>
      <c r="F2" s="1"/>
      <c r="G2" s="1"/>
      <c r="H2" s="1"/>
      <c r="I2" s="1"/>
      <c r="J2" s="1"/>
      <c r="K2" s="1"/>
      <c r="L2" s="1"/>
      <c r="M2" s="1"/>
    </row>
    <row r="3" customFormat="false" ht="24.75" hidden="false" customHeight="true" outlineLevel="0" collapsed="false">
      <c r="A3" s="1"/>
      <c r="B3" s="1"/>
      <c r="C3" s="1"/>
      <c r="D3" s="1"/>
      <c r="E3" s="1"/>
      <c r="F3" s="1"/>
      <c r="G3" s="1"/>
      <c r="H3" s="1"/>
      <c r="I3" s="1"/>
      <c r="J3" s="1"/>
      <c r="K3" s="1"/>
      <c r="L3" s="1"/>
      <c r="M3" s="1"/>
    </row>
    <row r="4" customFormat="false" ht="24.75" hidden="false" customHeight="true" outlineLevel="0" collapsed="false">
      <c r="A4" s="1"/>
      <c r="B4" s="1"/>
      <c r="C4" s="1" t="s">
        <v>2</v>
      </c>
      <c r="D4" s="4" t="str">
        <f aca="false">Controls!D9</f>
        <v>Base</v>
      </c>
      <c r="E4" s="1"/>
      <c r="F4" s="1"/>
      <c r="G4" s="1"/>
      <c r="H4" s="1"/>
      <c r="I4" s="1"/>
      <c r="J4" s="1"/>
      <c r="K4" s="1"/>
      <c r="L4" s="1"/>
      <c r="M4" s="1"/>
    </row>
    <row r="5" customFormat="false" ht="24.75" hidden="false" customHeight="true" outlineLevel="0" collapsed="false">
      <c r="A5" s="1"/>
      <c r="B5" s="1"/>
      <c r="C5" s="1"/>
      <c r="D5" s="1"/>
      <c r="E5" s="1"/>
      <c r="F5" s="1"/>
      <c r="G5" s="1"/>
      <c r="H5" s="1"/>
      <c r="I5" s="1"/>
      <c r="J5" s="1"/>
      <c r="K5" s="1"/>
      <c r="L5" s="1"/>
      <c r="M5" s="1"/>
    </row>
    <row r="6" customFormat="false" ht="37.5" hidden="false" customHeight="true" outlineLevel="0" collapsed="false">
      <c r="A6" s="1"/>
      <c r="B6" s="1"/>
      <c r="C6" s="5" t="s">
        <v>138</v>
      </c>
      <c r="D6" s="6" t="s">
        <v>139</v>
      </c>
      <c r="E6" s="6" t="s">
        <v>140</v>
      </c>
      <c r="F6" s="6" t="s">
        <v>141</v>
      </c>
      <c r="G6" s="7"/>
      <c r="H6" s="6" t="s">
        <v>142</v>
      </c>
      <c r="I6" s="6" t="s">
        <v>143</v>
      </c>
      <c r="J6" s="1"/>
      <c r="K6" s="1"/>
      <c r="L6" s="1"/>
      <c r="M6" s="1"/>
    </row>
    <row r="7" customFormat="false" ht="39.75" hidden="false" customHeight="true" outlineLevel="0" collapsed="false">
      <c r="A7" s="1"/>
      <c r="B7" s="1"/>
      <c r="C7" s="8" t="s">
        <v>144</v>
      </c>
      <c r="D7" s="17" t="n">
        <v>5</v>
      </c>
      <c r="E7" s="17" t="n">
        <v>12</v>
      </c>
      <c r="F7" s="17" t="n">
        <v>6</v>
      </c>
      <c r="G7" s="9"/>
      <c r="H7" s="9" t="s">
        <v>144</v>
      </c>
      <c r="I7" s="33" t="n">
        <f aca="false">IF(Controls!D34&lt;&gt;"Inputs entered","",IF(CHOOSE(Controls!$D$10,ISBLANK(D7),ISBLANK(E7),ISBLANK(F7)),"",CHOOSE(Controls!$D$10,D7,E7,F7)))</f>
        <v>12</v>
      </c>
      <c r="J7" s="1"/>
      <c r="K7" s="1"/>
      <c r="L7" s="1"/>
      <c r="M7" s="1"/>
    </row>
    <row r="8" customFormat="false" ht="39.75" hidden="false" customHeight="true" outlineLevel="0" collapsed="false">
      <c r="A8" s="1"/>
      <c r="B8" s="1"/>
      <c r="C8" s="8" t="s">
        <v>145</v>
      </c>
      <c r="D8" s="16" t="n">
        <v>0.07</v>
      </c>
      <c r="E8" s="16" t="n">
        <v>0.08</v>
      </c>
      <c r="F8" s="16" t="n">
        <v>0.075</v>
      </c>
      <c r="G8" s="9"/>
      <c r="H8" s="9" t="s">
        <v>145</v>
      </c>
      <c r="I8" s="34" t="n">
        <f aca="false">IF(Controls!D34&lt;&gt;"Inputs entered","",IF(CHOOSE(Controls!$D$10,ISBLANK(D8),ISBLANK(E8),ISBLANK(F8)),"",CHOOSE(Controls!$D$10,D8,E8,F8)))</f>
        <v>0.08</v>
      </c>
      <c r="J8" s="1"/>
      <c r="K8" s="1"/>
      <c r="L8" s="1"/>
      <c r="M8" s="1"/>
    </row>
    <row r="9" customFormat="false" ht="39.75" hidden="false" customHeight="true" outlineLevel="0" collapsed="false">
      <c r="A9" s="1"/>
      <c r="B9" s="1"/>
      <c r="C9" s="8" t="s">
        <v>146</v>
      </c>
      <c r="D9" s="16" t="n">
        <v>0.2</v>
      </c>
      <c r="E9" s="16" t="n">
        <v>0.15</v>
      </c>
      <c r="F9" s="16" t="n">
        <v>0.2</v>
      </c>
      <c r="G9" s="9"/>
      <c r="H9" s="9" t="s">
        <v>146</v>
      </c>
      <c r="I9" s="34" t="n">
        <f aca="false">IF(Controls!D34&lt;&gt;"Inputs entered","",IF(CHOOSE(Controls!$D$10,ISBLANK(D9),ISBLANK(E9),ISBLANK(F9)),"",CHOOSE(Controls!$D$10,D9,E9,F9)))</f>
        <v>0.15</v>
      </c>
      <c r="J9" s="1"/>
      <c r="K9" s="1"/>
      <c r="L9" s="1"/>
      <c r="M9" s="1"/>
    </row>
    <row r="10" customFormat="false" ht="39.75" hidden="false" customHeight="true" outlineLevel="0" collapsed="false">
      <c r="A10" s="1"/>
      <c r="B10" s="1"/>
      <c r="C10" s="8" t="s">
        <v>147</v>
      </c>
      <c r="D10" s="17" t="n">
        <v>8</v>
      </c>
      <c r="E10" s="17" t="n">
        <v>15</v>
      </c>
      <c r="F10" s="17" t="n">
        <v>8</v>
      </c>
      <c r="G10" s="9"/>
      <c r="H10" s="9" t="s">
        <v>147</v>
      </c>
      <c r="I10" s="33" t="n">
        <f aca="false">IF(Controls!D34&lt;&gt;"Inputs entered","",IF(CHOOSE(Controls!$D$10,ISBLANK(D10),ISBLANK(E10),ISBLANK(F10)),"",CHOOSE(Controls!$D$10,D10,E10,F10)))</f>
        <v>15</v>
      </c>
      <c r="J10" s="1"/>
      <c r="K10" s="1"/>
      <c r="L10" s="1"/>
      <c r="M10" s="1"/>
    </row>
    <row r="11" customFormat="false" ht="39.75" hidden="false" customHeight="true" outlineLevel="0" collapsed="false">
      <c r="A11" s="1"/>
      <c r="B11" s="1"/>
      <c r="C11" s="8" t="s">
        <v>148</v>
      </c>
      <c r="D11" s="11" t="s">
        <v>149</v>
      </c>
      <c r="E11" s="11" t="s">
        <v>149</v>
      </c>
      <c r="F11" s="11" t="s">
        <v>149</v>
      </c>
      <c r="G11" s="9"/>
      <c r="H11" s="9" t="s">
        <v>148</v>
      </c>
      <c r="I11" s="33" t="str">
        <f aca="false">IF(Controls!D34&lt;&gt;"Inputs entered","",IF(CHOOSE(Controls!$D$10,ISBLANK(D11),ISBLANK(E11),ISBLANK(F11)),"",CHOOSE(Controls!$D$10,D11,E11,F11)))</f>
        <v>Uncommitted</v>
      </c>
      <c r="J11" s="1"/>
      <c r="K11" s="1"/>
      <c r="L11" s="1"/>
      <c r="M11" s="1"/>
    </row>
    <row r="12" customFormat="false" ht="39.75" hidden="false" customHeight="true" outlineLevel="0" collapsed="false">
      <c r="A12" s="1"/>
      <c r="B12" s="1"/>
      <c r="C12" s="8" t="s">
        <v>150</v>
      </c>
      <c r="D12" s="17" t="n">
        <v>0</v>
      </c>
      <c r="E12" s="17" t="n">
        <v>5</v>
      </c>
      <c r="F12" s="17" t="n">
        <v>12</v>
      </c>
      <c r="G12" s="9"/>
      <c r="H12" s="9" t="s">
        <v>150</v>
      </c>
      <c r="I12" s="33" t="n">
        <f aca="false">IF(Controls!D34&lt;&gt;"Inputs entered","",IF(CHOOSE(Controls!$D$10,ISBLANK(D12),ISBLANK(E12),ISBLANK(F12)),"",CHOOSE(Controls!$D$10,D12,E12,F12)))</f>
        <v>5</v>
      </c>
      <c r="J12" s="1"/>
      <c r="K12" s="1"/>
      <c r="L12" s="1"/>
      <c r="M12" s="1"/>
    </row>
    <row r="13" customFormat="false" ht="39.75" hidden="false" customHeight="true" outlineLevel="0" collapsed="false">
      <c r="A13" s="1"/>
      <c r="B13" s="1"/>
      <c r="C13" s="8" t="s">
        <v>151</v>
      </c>
      <c r="D13" s="11" t="s">
        <v>152</v>
      </c>
      <c r="E13" s="11" t="s">
        <v>149</v>
      </c>
      <c r="F13" s="11" t="s">
        <v>149</v>
      </c>
      <c r="G13" s="9"/>
      <c r="H13" s="9" t="s">
        <v>151</v>
      </c>
      <c r="I13" s="33" t="str">
        <f aca="false">IF(Controls!D34&lt;&gt;"Inputs entered","",IF(CHOOSE(Controls!$D$10,ISBLANK(D13),ISBLANK(E13),ISBLANK(F13)),"",CHOOSE(Controls!$D$10,D13,E13,F13)))</f>
        <v>Uncommitted</v>
      </c>
      <c r="J13" s="1"/>
      <c r="K13" s="1"/>
      <c r="L13" s="1"/>
      <c r="M13" s="1"/>
    </row>
    <row r="14" customFormat="false" ht="39.75" hidden="false" customHeight="true" outlineLevel="0" collapsed="false">
      <c r="A14" s="1"/>
      <c r="B14" s="1"/>
      <c r="C14" s="8" t="s">
        <v>153</v>
      </c>
      <c r="D14" s="11"/>
      <c r="E14" s="17" t="n">
        <v>80</v>
      </c>
      <c r="F14" s="17" t="n">
        <v>80</v>
      </c>
      <c r="G14" s="9"/>
      <c r="H14" s="9" t="s">
        <v>153</v>
      </c>
      <c r="I14" s="33" t="n">
        <f aca="false">IF(Controls!D34&lt;&gt;"Inputs entered","",IF(CHOOSE(Controls!$D$10,ISBLANK(D14),ISBLANK(E14),ISBLANK(F14)),"",CHOOSE(Controls!$D$10,D14,E14,F14)))</f>
        <v>80</v>
      </c>
      <c r="J14" s="1"/>
      <c r="K14" s="1"/>
      <c r="L14" s="1"/>
      <c r="M14" s="1"/>
    </row>
    <row r="15" customFormat="false" ht="39.75" hidden="false" customHeight="true" outlineLevel="0" collapsed="false">
      <c r="A15" s="1"/>
      <c r="B15" s="1"/>
      <c r="C15" s="8" t="s">
        <v>154</v>
      </c>
      <c r="D15" s="11" t="s">
        <v>55</v>
      </c>
      <c r="E15" s="11" t="s">
        <v>55</v>
      </c>
      <c r="F15" s="11" t="s">
        <v>55</v>
      </c>
      <c r="G15" s="9"/>
      <c r="H15" s="9" t="s">
        <v>154</v>
      </c>
      <c r="I15" s="33" t="str">
        <f aca="false">IF(Controls!D34&lt;&gt;"Inputs entered","",IF(CHOOSE(Controls!$D$10,ISBLANK(D15),ISBLANK(E15),ISBLANK(F15)),"",CHOOSE(Controls!$D$10,D15,E15,F15)))</f>
        <v>Pending</v>
      </c>
      <c r="J15" s="1"/>
      <c r="K15" s="1"/>
      <c r="L15" s="1"/>
      <c r="M15" s="1"/>
    </row>
    <row r="16" customFormat="false" ht="24.75" hidden="false" customHeight="true" outlineLevel="0" collapsed="false">
      <c r="A16" s="1"/>
      <c r="B16" s="1"/>
      <c r="C16" s="1"/>
      <c r="D16" s="7"/>
      <c r="E16" s="7"/>
      <c r="F16" s="7"/>
      <c r="G16" s="7"/>
      <c r="H16" s="7"/>
      <c r="I16" s="7"/>
      <c r="J16" s="1"/>
      <c r="K16" s="1"/>
      <c r="L16" s="1"/>
      <c r="M16" s="1"/>
    </row>
    <row r="17" customFormat="false" ht="24.75" hidden="false" customHeight="true" outlineLevel="0" collapsed="false">
      <c r="A17" s="1"/>
      <c r="B17" s="1"/>
      <c r="C17" s="1"/>
      <c r="D17" s="7"/>
      <c r="E17" s="7"/>
      <c r="F17" s="7"/>
      <c r="G17" s="7"/>
      <c r="H17" s="7"/>
      <c r="I17" s="7"/>
      <c r="J17" s="1"/>
      <c r="K17" s="1"/>
      <c r="L17" s="1"/>
      <c r="M17" s="1"/>
    </row>
    <row r="18" customFormat="false" ht="24.75" hidden="false" customHeight="true" outlineLevel="0" collapsed="false">
      <c r="A18" s="1"/>
      <c r="B18" s="1"/>
      <c r="C18" s="1" t="s">
        <v>155</v>
      </c>
      <c r="D18" s="28" t="n">
        <f aca="false">IF(COUNT(D7:D10,D12)&lt;&gt;5,"",D7*D8)</f>
        <v>0.35</v>
      </c>
      <c r="E18" s="28" t="n">
        <f aca="false">IF(COUNT(E7:E10,E12)&lt;&gt;5,"",E7*E8)</f>
        <v>0.96</v>
      </c>
      <c r="F18" s="28" t="n">
        <f aca="false">IF(COUNT(F7:F10,F12)&lt;&gt;5,"",F7*F8)</f>
        <v>0.45</v>
      </c>
      <c r="G18" s="7"/>
      <c r="H18" s="7" t="s">
        <v>156</v>
      </c>
      <c r="I18" s="28" t="str">
        <f aca="false">IF(OR(COUNT(I7:I10,I12)&lt;&gt;5,MIN(I7:I10,I12)&lt;0,I9&gt;1,AND(I12&gt;0,OR(NOT(ISNUMBER(I14)),I14&lt;=0))),"Invalid selected terms","Inputs entered")</f>
        <v>Inputs entered</v>
      </c>
      <c r="J18" s="1"/>
      <c r="K18" s="1"/>
      <c r="L18" s="1"/>
      <c r="M18" s="1"/>
    </row>
    <row r="19" customFormat="false" ht="24.75" hidden="false" customHeight="true" outlineLevel="0" collapsed="false">
      <c r="A19" s="1"/>
      <c r="B19" s="1"/>
      <c r="C19" s="1" t="s">
        <v>13</v>
      </c>
      <c r="D19" s="32" t="n">
        <f aca="false">IF(NOT(ISNUMBER(D12)),"n.a.",IF(D12=0,0,IF(OR(NOT(ISNUMBER(D14)),D14&lt;=0,D12&lt;0),"n.a.",D12/SUM(D12,D14))))</f>
        <v>0</v>
      </c>
      <c r="E19" s="32" t="n">
        <f aca="false">IF(NOT(ISNUMBER(E12)),"n.a.",IF(E12=0,0,IF(OR(NOT(ISNUMBER(E14)),E14&lt;=0,E12&lt;0),"n.a.",E12/SUM(E12,E14))))</f>
        <v>0.0588235294117647</v>
      </c>
      <c r="F19" s="32" t="n">
        <f aca="false">IF(NOT(ISNUMBER(F12)),"n.a.",IF(F12=0,0,IF(OR(NOT(ISNUMBER(F14)),F14&lt;=0,F12&lt;0),"n.a.",F12/SUM(F12,F14))))</f>
        <v>0.130434782608696</v>
      </c>
      <c r="G19" s="7"/>
      <c r="H19" s="7" t="s">
        <v>157</v>
      </c>
      <c r="I19" s="32" t="n">
        <f aca="false">IF(I18&lt;&gt;"Inputs entered","",IF(I12=0,0,I12/SUM(I12,I14)))</f>
        <v>0.0588235294117647</v>
      </c>
      <c r="J19" s="1"/>
      <c r="K19" s="1"/>
      <c r="L19" s="1"/>
      <c r="M19" s="1"/>
    </row>
    <row r="20" customFormat="false" ht="24.75" hidden="false" customHeight="true" outlineLevel="0" collapsed="false">
      <c r="A20" s="1"/>
      <c r="B20" s="1"/>
      <c r="C20" s="1" t="s">
        <v>158</v>
      </c>
      <c r="D20" s="29" t="n">
        <f aca="false">IF(OR(Controls!D34&lt;&gt;"Inputs entered",COUNT(D7,D12)&lt;&gt;2),"",SUM(Controls!D18:D20)-SUM(D7,D12))</f>
        <v>33</v>
      </c>
      <c r="E20" s="29" t="n">
        <f aca="false">IF(OR(Controls!D34&lt;&gt;"Inputs entered",COUNT(E7,E12)&lt;&gt;2),"",SUM(Controls!D18:D20)-SUM(E7,E12))</f>
        <v>21</v>
      </c>
      <c r="F20" s="29" t="n">
        <f aca="false">IF(OR(Controls!D34&lt;&gt;"Inputs entered",COUNT(F7,F12)&lt;&gt;2),"",SUM(Controls!D18:D20)-SUM(F7,F12))</f>
        <v>20</v>
      </c>
      <c r="G20" s="7"/>
      <c r="H20" s="7" t="s">
        <v>159</v>
      </c>
      <c r="I20" s="29" t="n">
        <f aca="false">IF(I18&lt;&gt;"Inputs entered","",SUM(Controls!D18:D20)-SUM(I7,I12))</f>
        <v>21</v>
      </c>
      <c r="J20" s="1"/>
      <c r="K20" s="1"/>
      <c r="L20" s="1"/>
      <c r="M20" s="1"/>
    </row>
    <row r="21" customFormat="false" ht="24.75" hidden="false" customHeight="true" outlineLevel="0" collapsed="false">
      <c r="A21" s="1"/>
      <c r="B21" s="1"/>
      <c r="C21" s="1"/>
      <c r="D21" s="7"/>
      <c r="E21" s="7"/>
      <c r="F21" s="7"/>
      <c r="G21" s="7"/>
      <c r="H21" s="7" t="s">
        <v>160</v>
      </c>
      <c r="I21" s="28" t="n">
        <f aca="false">IF(I18&lt;&gt;"Inputs entered","",IF(I13="Committed",I12,0))</f>
        <v>0</v>
      </c>
      <c r="J21" s="1"/>
      <c r="K21" s="1"/>
      <c r="L21" s="1"/>
      <c r="M21" s="1"/>
    </row>
    <row r="22" customFormat="false" ht="24.75" hidden="false" customHeight="true" outlineLevel="0" collapsed="false">
      <c r="A22" s="1"/>
      <c r="B22" s="1"/>
      <c r="C22" s="1"/>
      <c r="D22" s="7"/>
      <c r="E22" s="7"/>
      <c r="F22" s="7"/>
      <c r="G22" s="7"/>
      <c r="H22" s="7" t="s">
        <v>161</v>
      </c>
      <c r="I22" s="28" t="str">
        <f aca="false">IF(I18&lt;&gt;"Inputs entered",I18,IF(OR(AND(I7&gt;0,I11&lt;&gt;"Committed"),AND(I12&gt;0,I13&lt;&gt;"Committed"),I15&lt;&gt;"Confirmed"),"Open funding commitments","Funding confirmed"))</f>
        <v>Open funding commitments</v>
      </c>
      <c r="J22" s="1"/>
      <c r="K22" s="1"/>
      <c r="L22" s="1"/>
      <c r="M22" s="1"/>
    </row>
    <row r="23" customFormat="false" ht="24.75" hidden="false" customHeight="true" outlineLevel="0" collapsed="false">
      <c r="A23" s="1"/>
      <c r="B23" s="1"/>
      <c r="C23" s="1"/>
      <c r="D23" s="7"/>
      <c r="E23" s="7"/>
      <c r="F23" s="7"/>
      <c r="G23" s="7"/>
      <c r="H23" s="7" t="s">
        <v>162</v>
      </c>
      <c r="I23" s="35" t="n">
        <f aca="false">IF(COUNT(I7,I12,I20)&lt;&gt;3,"",SUM(I7,I12,I20)-SUM(Controls!D18:D20))</f>
        <v>0</v>
      </c>
      <c r="J23" s="1"/>
      <c r="K23" s="1"/>
      <c r="L23" s="1"/>
      <c r="M23" s="1"/>
    </row>
    <row r="24" customFormat="false" ht="24.75" hidden="false" customHeight="true" outlineLevel="0" collapsed="false">
      <c r="A24" s="1"/>
      <c r="B24" s="1"/>
      <c r="C24" s="1"/>
      <c r="D24" s="7"/>
      <c r="E24" s="7"/>
      <c r="F24" s="7"/>
      <c r="G24" s="7"/>
      <c r="H24" s="7"/>
      <c r="I24" s="7"/>
      <c r="J24" s="1"/>
      <c r="K24" s="1"/>
      <c r="L24" s="1"/>
      <c r="M24" s="1"/>
    </row>
    <row r="25" customFormat="false" ht="24.75" hidden="false" customHeight="true" outlineLevel="0" collapsed="false">
      <c r="A25" s="1"/>
      <c r="B25" s="1"/>
      <c r="C25" s="1"/>
      <c r="D25" s="7"/>
      <c r="E25" s="7"/>
      <c r="F25" s="7"/>
      <c r="G25" s="7"/>
      <c r="H25" s="7"/>
      <c r="I25" s="7"/>
      <c r="J25" s="1"/>
      <c r="K25" s="1"/>
      <c r="L25" s="1"/>
      <c r="M25" s="1"/>
    </row>
    <row r="26" customFormat="false" ht="24.75" hidden="false" customHeight="true" outlineLevel="0" collapsed="false">
      <c r="A26" s="1"/>
      <c r="B26" s="1"/>
      <c r="C26" s="3" t="s">
        <v>163</v>
      </c>
      <c r="D26" s="7"/>
      <c r="E26" s="7"/>
      <c r="F26" s="7"/>
      <c r="G26" s="7"/>
      <c r="H26" s="7"/>
      <c r="I26" s="7"/>
      <c r="J26" s="1"/>
      <c r="K26" s="1"/>
      <c r="L26" s="1"/>
      <c r="M26" s="1"/>
    </row>
    <row r="27" customFormat="false" ht="24.75" hidden="false" customHeight="true" outlineLevel="0" collapsed="false">
      <c r="A27" s="1"/>
      <c r="B27" s="1"/>
      <c r="C27" s="1"/>
      <c r="D27" s="7"/>
      <c r="E27" s="7"/>
      <c r="F27" s="7"/>
      <c r="G27" s="7"/>
      <c r="H27" s="7"/>
      <c r="I27" s="7"/>
      <c r="J27" s="1"/>
      <c r="K27" s="1"/>
      <c r="L27" s="1"/>
      <c r="M27" s="1"/>
    </row>
    <row r="28" customFormat="false" ht="24.75" hidden="false" customHeight="true" outlineLevel="0" collapsed="false">
      <c r="A28" s="1"/>
      <c r="B28" s="1"/>
      <c r="C28" s="3" t="s">
        <v>164</v>
      </c>
      <c r="D28" s="7"/>
      <c r="E28" s="7"/>
      <c r="F28" s="7"/>
      <c r="G28" s="7"/>
      <c r="H28" s="7"/>
      <c r="I28" s="7"/>
      <c r="J28" s="1"/>
      <c r="K28" s="1"/>
      <c r="L28" s="1"/>
      <c r="M28" s="1"/>
    </row>
    <row r="29" customFormat="false" ht="24.75" hidden="false" customHeight="true" outlineLevel="0" collapsed="false">
      <c r="A29" s="1"/>
      <c r="B29" s="1"/>
      <c r="C29" s="1"/>
      <c r="D29" s="7"/>
      <c r="E29" s="7"/>
      <c r="F29" s="7"/>
      <c r="G29" s="7"/>
      <c r="H29" s="7"/>
      <c r="I29" s="7"/>
      <c r="J29" s="1"/>
      <c r="K29" s="1"/>
      <c r="L29" s="1"/>
      <c r="M29" s="1"/>
    </row>
    <row r="30" customFormat="false" ht="24.75" hidden="false" customHeight="true" outlineLevel="0" collapsed="false">
      <c r="A30" s="1"/>
      <c r="B30" s="1"/>
      <c r="C30" s="3" t="s">
        <v>165</v>
      </c>
      <c r="D30" s="7"/>
      <c r="E30" s="7"/>
      <c r="F30" s="7"/>
      <c r="G30" s="7"/>
      <c r="H30" s="7"/>
      <c r="I30" s="7"/>
      <c r="J30" s="1"/>
      <c r="K30" s="1"/>
      <c r="L30" s="1"/>
      <c r="M30" s="1"/>
    </row>
    <row r="31" customFormat="false" ht="24.75" hidden="false" customHeight="true" outlineLevel="0" collapsed="false">
      <c r="A31" s="1"/>
      <c r="B31" s="1"/>
      <c r="C31" s="1"/>
      <c r="D31" s="7"/>
      <c r="E31" s="7"/>
      <c r="F31" s="7"/>
      <c r="G31" s="7"/>
      <c r="H31" s="7"/>
      <c r="I31" s="7"/>
      <c r="J31" s="1"/>
      <c r="K31" s="1"/>
      <c r="L31" s="1"/>
      <c r="M31" s="1"/>
    </row>
    <row r="32" customFormat="false" ht="24.75" hidden="false" customHeight="true" outlineLevel="0" collapsed="false">
      <c r="A32" s="1"/>
      <c r="B32" s="1"/>
      <c r="C32" s="3" t="s">
        <v>166</v>
      </c>
      <c r="D32" s="7"/>
      <c r="E32" s="7"/>
      <c r="F32" s="7"/>
      <c r="G32" s="7"/>
      <c r="H32" s="7"/>
      <c r="I32" s="7"/>
      <c r="J32" s="1"/>
      <c r="K32" s="1"/>
      <c r="L32" s="1"/>
      <c r="M32" s="1"/>
    </row>
    <row r="33" customFormat="false" ht="24.75" hidden="false" customHeight="true" outlineLevel="0" collapsed="false">
      <c r="A33" s="1"/>
      <c r="B33" s="1"/>
      <c r="C33" s="1"/>
      <c r="D33" s="7"/>
      <c r="E33" s="7"/>
      <c r="F33" s="7"/>
      <c r="G33" s="7"/>
      <c r="H33" s="7"/>
      <c r="I33" s="7"/>
      <c r="J33" s="1"/>
      <c r="K33" s="1"/>
      <c r="L33" s="1"/>
      <c r="M33" s="1"/>
    </row>
    <row r="34" customFormat="false" ht="24.75" hidden="false" customHeight="true" outlineLevel="0" collapsed="false">
      <c r="A34" s="1"/>
      <c r="B34" s="1"/>
      <c r="C34" s="3" t="s">
        <v>167</v>
      </c>
      <c r="D34" s="7"/>
      <c r="E34" s="7"/>
      <c r="F34" s="7"/>
      <c r="G34" s="7"/>
      <c r="H34" s="7"/>
      <c r="I34" s="7"/>
      <c r="J34" s="1"/>
      <c r="K34" s="1"/>
      <c r="L34" s="1"/>
      <c r="M34" s="1"/>
    </row>
    <row r="35" customFormat="false" ht="24.75" hidden="false" customHeight="true" outlineLevel="0" collapsed="false">
      <c r="A35" s="1"/>
      <c r="B35" s="1"/>
      <c r="C35" s="1"/>
      <c r="D35" s="7"/>
      <c r="E35" s="7"/>
      <c r="F35" s="7"/>
      <c r="G35" s="7"/>
      <c r="H35" s="7"/>
      <c r="I35" s="7"/>
      <c r="J35" s="1"/>
      <c r="K35" s="1"/>
      <c r="L35" s="1"/>
      <c r="M35" s="1"/>
    </row>
    <row r="36" customFormat="false" ht="24.75" hidden="false" customHeight="true" outlineLevel="0" collapsed="false">
      <c r="A36" s="1"/>
      <c r="B36" s="1"/>
      <c r="C36" s="3" t="s">
        <v>168</v>
      </c>
      <c r="D36" s="7"/>
      <c r="E36" s="7"/>
      <c r="F36" s="7"/>
      <c r="G36" s="7"/>
      <c r="H36" s="7"/>
      <c r="I36" s="7"/>
      <c r="J36" s="1"/>
      <c r="K36" s="1"/>
      <c r="L36" s="1"/>
      <c r="M36" s="1"/>
    </row>
    <row r="37" customFormat="false" ht="24.75" hidden="false" customHeight="true" outlineLevel="0" collapsed="false">
      <c r="A37" s="1"/>
      <c r="B37" s="1"/>
      <c r="C37" s="1"/>
      <c r="D37" s="7"/>
      <c r="E37" s="7"/>
      <c r="F37" s="7"/>
      <c r="G37" s="7"/>
      <c r="H37" s="7"/>
      <c r="I37" s="7"/>
      <c r="J37" s="1"/>
      <c r="K37" s="1"/>
      <c r="L37" s="1"/>
      <c r="M37" s="1"/>
    </row>
    <row r="38" customFormat="false" ht="24.75" hidden="false" customHeight="true" outlineLevel="0" collapsed="false">
      <c r="A38" s="1"/>
      <c r="B38" s="1"/>
      <c r="C38" s="1"/>
      <c r="D38" s="7"/>
      <c r="E38" s="7"/>
      <c r="F38" s="7"/>
      <c r="G38" s="7"/>
      <c r="H38" s="7"/>
      <c r="I38" s="7"/>
      <c r="J38" s="1"/>
      <c r="K38" s="1"/>
      <c r="L38" s="1"/>
      <c r="M38" s="1"/>
    </row>
    <row r="39" customFormat="false" ht="24.75" hidden="false" customHeight="true" outlineLevel="0" collapsed="false">
      <c r="A39" s="1"/>
      <c r="B39" s="1"/>
      <c r="C39" s="1"/>
      <c r="D39" s="7"/>
      <c r="E39" s="7"/>
      <c r="F39" s="7"/>
      <c r="G39" s="7"/>
      <c r="H39" s="7"/>
      <c r="I39" s="7"/>
      <c r="J39" s="1"/>
      <c r="K39" s="1"/>
      <c r="L39" s="1"/>
      <c r="M39" s="1"/>
    </row>
    <row r="40" customFormat="false" ht="24.75" hidden="false" customHeight="true" outlineLevel="0" collapsed="false">
      <c r="A40" s="1"/>
      <c r="B40" s="1"/>
      <c r="C40" s="1"/>
      <c r="D40" s="7"/>
      <c r="E40" s="7"/>
      <c r="F40" s="7"/>
      <c r="G40" s="7"/>
      <c r="H40" s="7"/>
      <c r="I40" s="7"/>
      <c r="J40" s="1"/>
      <c r="K40" s="1"/>
      <c r="L40" s="1"/>
      <c r="M40" s="1"/>
    </row>
    <row r="41" customFormat="false" ht="24.75" hidden="false" customHeight="true" outlineLevel="0" collapsed="false">
      <c r="A41" s="1"/>
      <c r="B41" s="1"/>
      <c r="C41" s="1"/>
      <c r="D41" s="7"/>
      <c r="E41" s="7"/>
      <c r="F41" s="7"/>
      <c r="G41" s="7"/>
      <c r="H41" s="7"/>
      <c r="I41" s="7"/>
      <c r="J41" s="1"/>
      <c r="K41" s="1"/>
      <c r="L41" s="1"/>
      <c r="M41" s="1"/>
    </row>
    <row r="42" customFormat="false" ht="24.75" hidden="false" customHeight="true" outlineLevel="0" collapsed="false">
      <c r="A42" s="1"/>
      <c r="B42" s="1"/>
      <c r="C42" s="1"/>
      <c r="D42" s="7"/>
      <c r="E42" s="7"/>
      <c r="F42" s="7"/>
      <c r="G42" s="7"/>
      <c r="H42" s="7"/>
      <c r="I42" s="7"/>
      <c r="J42" s="1"/>
      <c r="K42" s="1"/>
      <c r="L42" s="1"/>
      <c r="M42" s="1"/>
    </row>
    <row r="43" customFormat="false" ht="24.75" hidden="false" customHeight="true" outlineLevel="0" collapsed="false">
      <c r="A43" s="1"/>
      <c r="B43" s="1"/>
      <c r="C43" s="1"/>
      <c r="D43" s="7"/>
      <c r="E43" s="7"/>
      <c r="F43" s="7"/>
      <c r="G43" s="7"/>
      <c r="H43" s="7"/>
      <c r="I43" s="7"/>
      <c r="J43" s="1"/>
      <c r="K43" s="1"/>
      <c r="L43" s="1"/>
      <c r="M43" s="1"/>
    </row>
    <row r="44" customFormat="false" ht="24.75" hidden="false" customHeight="true" outlineLevel="0" collapsed="false">
      <c r="A44" s="1"/>
      <c r="B44" s="1"/>
      <c r="C44" s="1"/>
      <c r="D44" s="7"/>
      <c r="E44" s="7"/>
      <c r="F44" s="7"/>
      <c r="G44" s="7"/>
      <c r="H44" s="7"/>
      <c r="I44" s="7"/>
      <c r="J44" s="1"/>
      <c r="K44" s="1"/>
      <c r="L44" s="1"/>
      <c r="M44" s="1"/>
    </row>
    <row r="45" customFormat="false" ht="24.75" hidden="false" customHeight="true" outlineLevel="0" collapsed="false">
      <c r="A45" s="1"/>
      <c r="B45" s="1"/>
      <c r="C45" s="1"/>
      <c r="D45" s="7"/>
      <c r="E45" s="7"/>
      <c r="F45" s="7"/>
      <c r="G45" s="7"/>
      <c r="H45" s="7"/>
      <c r="I45" s="7"/>
      <c r="J45" s="1"/>
      <c r="K45" s="1"/>
      <c r="L45" s="1"/>
      <c r="M45" s="1"/>
    </row>
    <row r="46" customFormat="false" ht="24.75" hidden="false" customHeight="true" outlineLevel="0" collapsed="false">
      <c r="A46" s="1"/>
      <c r="B46" s="1"/>
      <c r="C46" s="1"/>
      <c r="D46" s="7"/>
      <c r="E46" s="7"/>
      <c r="F46" s="7"/>
      <c r="G46" s="7"/>
      <c r="H46" s="7"/>
      <c r="I46" s="7"/>
      <c r="J46" s="1"/>
      <c r="K46" s="1"/>
      <c r="L46" s="1"/>
      <c r="M46" s="1"/>
    </row>
    <row r="47" customFormat="false" ht="24.75" hidden="false" customHeight="true" outlineLevel="0" collapsed="false">
      <c r="A47" s="1"/>
      <c r="B47" s="1"/>
      <c r="C47" s="1"/>
      <c r="D47" s="7"/>
      <c r="E47" s="7"/>
      <c r="F47" s="7"/>
      <c r="G47" s="7"/>
      <c r="H47" s="7"/>
      <c r="I47" s="7"/>
      <c r="J47" s="1"/>
      <c r="K47" s="1"/>
      <c r="L47" s="1"/>
      <c r="M47" s="1"/>
    </row>
    <row r="48" customFormat="false" ht="24.75" hidden="false" customHeight="true" outlineLevel="0" collapsed="false">
      <c r="A48" s="1"/>
      <c r="B48" s="1"/>
      <c r="C48" s="1"/>
      <c r="D48" s="7"/>
      <c r="E48" s="7"/>
      <c r="F48" s="7"/>
      <c r="G48" s="7"/>
      <c r="H48" s="7"/>
      <c r="I48" s="7"/>
      <c r="J48" s="1"/>
      <c r="K48" s="1"/>
      <c r="L48" s="1"/>
      <c r="M48" s="1"/>
    </row>
    <row r="49" customFormat="false" ht="24.75" hidden="false" customHeight="true" outlineLevel="0" collapsed="false">
      <c r="A49" s="1"/>
      <c r="B49" s="1"/>
      <c r="C49" s="1"/>
      <c r="D49" s="7"/>
      <c r="E49" s="7"/>
      <c r="F49" s="7"/>
      <c r="G49" s="7"/>
      <c r="H49" s="7"/>
      <c r="I49" s="7"/>
      <c r="J49" s="1"/>
      <c r="K49" s="1"/>
      <c r="L49" s="1"/>
      <c r="M49" s="1"/>
    </row>
    <row r="50" customFormat="false" ht="24.75" hidden="false" customHeight="true" outlineLevel="0" collapsed="false">
      <c r="A50" s="1"/>
      <c r="B50" s="1"/>
      <c r="C50" s="1"/>
      <c r="D50" s="7"/>
      <c r="E50" s="7"/>
      <c r="F50" s="7"/>
      <c r="G50" s="7"/>
      <c r="H50" s="7"/>
      <c r="I50" s="7"/>
      <c r="J50" s="1"/>
      <c r="K50" s="1"/>
      <c r="L50" s="1"/>
      <c r="M50" s="1"/>
    </row>
    <row r="51" customFormat="false" ht="24.75" hidden="false" customHeight="true" outlineLevel="0" collapsed="false">
      <c r="A51" s="1"/>
      <c r="B51" s="1"/>
      <c r="C51" s="1"/>
      <c r="D51" s="7"/>
      <c r="E51" s="7"/>
      <c r="F51" s="7"/>
      <c r="G51" s="7"/>
      <c r="H51" s="7"/>
      <c r="I51" s="7"/>
      <c r="J51" s="1"/>
      <c r="K51" s="1"/>
      <c r="L51" s="1"/>
      <c r="M51" s="1"/>
    </row>
    <row r="52" customFormat="false" ht="24.75" hidden="false" customHeight="true" outlineLevel="0" collapsed="false">
      <c r="A52" s="1"/>
      <c r="B52" s="1"/>
      <c r="C52" s="1"/>
      <c r="D52" s="7"/>
      <c r="E52" s="7"/>
      <c r="F52" s="7"/>
      <c r="G52" s="7"/>
      <c r="H52" s="7"/>
      <c r="I52" s="7"/>
      <c r="J52" s="1"/>
      <c r="K52" s="1"/>
      <c r="L52" s="1"/>
      <c r="M52" s="1"/>
    </row>
    <row r="53" customFormat="false" ht="24.75" hidden="false" customHeight="true" outlineLevel="0" collapsed="false">
      <c r="A53" s="1"/>
      <c r="B53" s="1"/>
      <c r="C53" s="1"/>
      <c r="D53" s="7"/>
      <c r="E53" s="7"/>
      <c r="F53" s="7"/>
      <c r="G53" s="7"/>
      <c r="H53" s="7"/>
      <c r="I53" s="7"/>
      <c r="J53" s="1"/>
      <c r="K53" s="1"/>
      <c r="L53" s="1"/>
      <c r="M53" s="1"/>
    </row>
    <row r="54" customFormat="false" ht="24.75" hidden="false" customHeight="true" outlineLevel="0" collapsed="false">
      <c r="A54" s="1"/>
      <c r="B54" s="1"/>
      <c r="C54" s="1"/>
      <c r="D54" s="7"/>
      <c r="E54" s="7"/>
      <c r="F54" s="7"/>
      <c r="G54" s="7"/>
      <c r="H54" s="7"/>
      <c r="I54" s="7"/>
      <c r="J54" s="1"/>
      <c r="K54" s="1"/>
      <c r="L54" s="1"/>
      <c r="M54" s="1"/>
    </row>
    <row r="55" customFormat="false" ht="24.75" hidden="false" customHeight="true" outlineLevel="0" collapsed="false">
      <c r="A55" s="1"/>
      <c r="B55" s="1"/>
      <c r="C55" s="1"/>
      <c r="D55" s="7"/>
      <c r="E55" s="7"/>
      <c r="F55" s="7"/>
      <c r="G55" s="7"/>
      <c r="H55" s="7"/>
      <c r="I55" s="7"/>
      <c r="J55" s="1"/>
      <c r="K55" s="1"/>
      <c r="L55" s="1"/>
      <c r="M55" s="1"/>
    </row>
    <row r="56" customFormat="false" ht="24.75" hidden="false" customHeight="true" outlineLevel="0" collapsed="false">
      <c r="A56" s="1"/>
      <c r="B56" s="1"/>
      <c r="C56" s="1"/>
      <c r="D56" s="7"/>
      <c r="E56" s="7"/>
      <c r="F56" s="7"/>
      <c r="G56" s="7"/>
      <c r="H56" s="7"/>
      <c r="I56" s="7"/>
      <c r="J56" s="1"/>
      <c r="K56" s="1"/>
      <c r="L56" s="1"/>
      <c r="M56" s="1"/>
    </row>
    <row r="57" customFormat="false" ht="24.75" hidden="false" customHeight="true" outlineLevel="0" collapsed="false">
      <c r="A57" s="1"/>
      <c r="B57" s="1"/>
      <c r="C57" s="1"/>
      <c r="D57" s="7"/>
      <c r="E57" s="7"/>
      <c r="F57" s="7"/>
      <c r="G57" s="7"/>
      <c r="H57" s="7"/>
      <c r="I57" s="7"/>
      <c r="J57" s="1"/>
      <c r="K57" s="1"/>
      <c r="L57" s="1"/>
      <c r="M57" s="1"/>
    </row>
    <row r="58" customFormat="false" ht="24.75" hidden="false" customHeight="true" outlineLevel="0" collapsed="false">
      <c r="A58" s="1"/>
      <c r="B58" s="1"/>
      <c r="C58" s="1"/>
      <c r="D58" s="7"/>
      <c r="E58" s="7"/>
      <c r="F58" s="7"/>
      <c r="G58" s="7"/>
      <c r="H58" s="7"/>
      <c r="I58" s="7"/>
      <c r="J58" s="1"/>
      <c r="K58" s="1"/>
      <c r="L58" s="1"/>
      <c r="M58" s="1"/>
    </row>
    <row r="59" customFormat="false" ht="24.75" hidden="false" customHeight="true" outlineLevel="0" collapsed="false">
      <c r="A59" s="1"/>
      <c r="B59" s="1"/>
      <c r="C59" s="1"/>
      <c r="D59" s="7"/>
      <c r="E59" s="7"/>
      <c r="F59" s="7"/>
      <c r="G59" s="7"/>
      <c r="H59" s="7"/>
      <c r="I59" s="7"/>
      <c r="J59" s="1"/>
      <c r="K59" s="1"/>
      <c r="L59" s="1"/>
      <c r="M59" s="1"/>
    </row>
    <row r="60" customFormat="false" ht="24.75" hidden="false" customHeight="true" outlineLevel="0" collapsed="false">
      <c r="A60" s="1"/>
      <c r="B60" s="1"/>
      <c r="C60" s="1"/>
      <c r="D60" s="7"/>
      <c r="E60" s="7"/>
      <c r="F60" s="7"/>
      <c r="G60" s="7"/>
      <c r="H60" s="7"/>
      <c r="I60" s="7"/>
      <c r="J60" s="1"/>
      <c r="K60" s="1"/>
      <c r="L60" s="1"/>
      <c r="M60" s="1"/>
    </row>
    <row r="61" customFormat="false" ht="24.75" hidden="false" customHeight="true" outlineLevel="0" collapsed="false">
      <c r="A61" s="1"/>
      <c r="B61" s="1"/>
      <c r="C61" s="1"/>
      <c r="D61" s="7"/>
      <c r="E61" s="7"/>
      <c r="F61" s="7"/>
      <c r="G61" s="7"/>
      <c r="H61" s="7"/>
      <c r="I61" s="7"/>
      <c r="J61" s="1"/>
      <c r="K61" s="1"/>
      <c r="L61" s="1"/>
      <c r="M61" s="1"/>
    </row>
    <row r="62" customFormat="false" ht="24.75" hidden="false" customHeight="true" outlineLevel="0" collapsed="false">
      <c r="A62" s="1"/>
      <c r="B62" s="1"/>
      <c r="C62" s="1"/>
      <c r="D62" s="7"/>
      <c r="E62" s="7"/>
      <c r="F62" s="7"/>
      <c r="G62" s="7"/>
      <c r="H62" s="7"/>
      <c r="I62" s="7"/>
      <c r="J62" s="1"/>
      <c r="K62" s="1"/>
      <c r="L62" s="1"/>
      <c r="M62" s="1"/>
    </row>
    <row r="63" customFormat="false" ht="24.75" hidden="false" customHeight="true" outlineLevel="0" collapsed="false">
      <c r="A63" s="1"/>
      <c r="B63" s="1"/>
      <c r="C63" s="1"/>
      <c r="D63" s="7"/>
      <c r="E63" s="7"/>
      <c r="F63" s="7"/>
      <c r="G63" s="7"/>
      <c r="H63" s="7"/>
      <c r="I63" s="7"/>
      <c r="J63" s="1"/>
      <c r="K63" s="1"/>
      <c r="L63" s="1"/>
      <c r="M63" s="1"/>
    </row>
    <row r="64" customFormat="false" ht="24.75" hidden="false" customHeight="true" outlineLevel="0" collapsed="false">
      <c r="A64" s="1"/>
      <c r="B64" s="1"/>
      <c r="C64" s="1"/>
      <c r="D64" s="7"/>
      <c r="E64" s="7"/>
      <c r="F64" s="7"/>
      <c r="G64" s="7"/>
      <c r="H64" s="7"/>
      <c r="I64" s="7"/>
      <c r="J64" s="1"/>
      <c r="K64" s="1"/>
      <c r="L64" s="1"/>
      <c r="M64" s="1"/>
    </row>
    <row r="65" customFormat="false" ht="24.75" hidden="false" customHeight="true" outlineLevel="0" collapsed="false">
      <c r="A65" s="1"/>
      <c r="B65" s="1"/>
      <c r="C65" s="1"/>
      <c r="D65" s="7"/>
      <c r="E65" s="7"/>
      <c r="F65" s="7"/>
      <c r="G65" s="7"/>
      <c r="H65" s="7"/>
      <c r="I65" s="7"/>
      <c r="J65" s="1"/>
      <c r="K65" s="1"/>
      <c r="L65" s="1"/>
      <c r="M65" s="1"/>
    </row>
    <row r="66" customFormat="false" ht="24.75" hidden="false" customHeight="true" outlineLevel="0" collapsed="false">
      <c r="A66" s="1"/>
      <c r="B66" s="1"/>
      <c r="C66" s="1"/>
      <c r="D66" s="7"/>
      <c r="E66" s="7"/>
      <c r="F66" s="7"/>
      <c r="G66" s="7"/>
      <c r="H66" s="7"/>
      <c r="I66" s="7"/>
      <c r="J66" s="1"/>
      <c r="K66" s="1"/>
      <c r="L66" s="1"/>
      <c r="M66" s="1"/>
    </row>
    <row r="67" customFormat="false" ht="24.75" hidden="false" customHeight="true" outlineLevel="0" collapsed="false">
      <c r="A67" s="1"/>
      <c r="B67" s="1"/>
      <c r="C67" s="1"/>
      <c r="D67" s="7"/>
      <c r="E67" s="7"/>
      <c r="F67" s="7"/>
      <c r="G67" s="7"/>
      <c r="H67" s="7"/>
      <c r="I67" s="7"/>
      <c r="J67" s="1"/>
      <c r="K67" s="1"/>
      <c r="L67" s="1"/>
      <c r="M67" s="1"/>
    </row>
    <row r="68" customFormat="false" ht="24.75" hidden="false" customHeight="true" outlineLevel="0" collapsed="false">
      <c r="A68" s="1"/>
      <c r="B68" s="1"/>
      <c r="C68" s="1"/>
      <c r="D68" s="7"/>
      <c r="E68" s="7"/>
      <c r="F68" s="7"/>
      <c r="G68" s="7"/>
      <c r="H68" s="7"/>
      <c r="I68" s="7"/>
      <c r="J68" s="1"/>
      <c r="K68" s="1"/>
      <c r="L68" s="1"/>
      <c r="M68" s="1"/>
    </row>
    <row r="69" customFormat="false" ht="24.75" hidden="false" customHeight="true" outlineLevel="0" collapsed="false">
      <c r="A69" s="1"/>
      <c r="B69" s="1"/>
      <c r="C69" s="1"/>
      <c r="D69" s="7"/>
      <c r="E69" s="7"/>
      <c r="F69" s="7"/>
      <c r="G69" s="7"/>
      <c r="H69" s="7"/>
      <c r="I69" s="7"/>
      <c r="J69" s="1"/>
      <c r="K69" s="1"/>
      <c r="L69" s="1"/>
      <c r="M69" s="1"/>
    </row>
    <row r="70" customFormat="false" ht="24.75" hidden="false" customHeight="true" outlineLevel="0" collapsed="false">
      <c r="A70" s="1"/>
      <c r="B70" s="1"/>
      <c r="C70" s="1"/>
      <c r="D70" s="7"/>
      <c r="E70" s="7"/>
      <c r="F70" s="7"/>
      <c r="G70" s="7"/>
      <c r="H70" s="7"/>
      <c r="I70" s="7"/>
      <c r="J70" s="1"/>
      <c r="K70" s="1"/>
      <c r="L70" s="1"/>
      <c r="M70" s="1"/>
    </row>
    <row r="71" customFormat="false" ht="24.75" hidden="false" customHeight="true" outlineLevel="0" collapsed="false">
      <c r="A71" s="1"/>
      <c r="B71" s="1"/>
      <c r="C71" s="1"/>
      <c r="D71" s="7"/>
      <c r="E71" s="7"/>
      <c r="F71" s="7"/>
      <c r="G71" s="7"/>
      <c r="H71" s="7"/>
      <c r="I71" s="7"/>
      <c r="J71" s="1"/>
      <c r="K71" s="1"/>
      <c r="L71" s="1"/>
      <c r="M71" s="1"/>
    </row>
    <row r="72" customFormat="false" ht="24.75" hidden="false" customHeight="true" outlineLevel="0" collapsed="false">
      <c r="A72" s="1"/>
      <c r="B72" s="1"/>
      <c r="C72" s="1"/>
      <c r="D72" s="7"/>
      <c r="E72" s="7"/>
      <c r="F72" s="7"/>
      <c r="G72" s="7"/>
      <c r="H72" s="7"/>
      <c r="I72" s="7"/>
      <c r="J72" s="1"/>
      <c r="K72" s="1"/>
      <c r="L72" s="1"/>
      <c r="M72" s="1"/>
    </row>
    <row r="73" customFormat="false" ht="24.75" hidden="false" customHeight="true" outlineLevel="0" collapsed="false">
      <c r="A73" s="1"/>
      <c r="B73" s="1"/>
      <c r="C73" s="1"/>
      <c r="D73" s="7"/>
      <c r="E73" s="7"/>
      <c r="F73" s="7"/>
      <c r="G73" s="7"/>
      <c r="H73" s="7"/>
      <c r="I73" s="7"/>
      <c r="J73" s="1"/>
      <c r="K73" s="1"/>
      <c r="L73" s="1"/>
      <c r="M73" s="1"/>
    </row>
    <row r="74" customFormat="false" ht="24.75" hidden="false" customHeight="true" outlineLevel="0" collapsed="false">
      <c r="A74" s="1"/>
      <c r="B74" s="1"/>
      <c r="C74" s="1"/>
      <c r="D74" s="7"/>
      <c r="E74" s="7"/>
      <c r="F74" s="7"/>
      <c r="G74" s="7"/>
      <c r="H74" s="7"/>
      <c r="I74" s="7"/>
      <c r="J74" s="1"/>
      <c r="K74" s="1"/>
      <c r="L74" s="1"/>
      <c r="M74" s="1"/>
    </row>
    <row r="75" customFormat="false" ht="24.75" hidden="false" customHeight="true" outlineLevel="0" collapsed="false">
      <c r="A75" s="1"/>
      <c r="B75" s="1"/>
      <c r="C75" s="1"/>
      <c r="D75" s="7"/>
      <c r="E75" s="7"/>
      <c r="F75" s="7"/>
      <c r="G75" s="7"/>
      <c r="H75" s="7"/>
      <c r="I75" s="7"/>
      <c r="J75" s="1"/>
      <c r="K75" s="1"/>
      <c r="L75" s="1"/>
      <c r="M75" s="1"/>
    </row>
    <row r="76" customFormat="false" ht="24.75" hidden="false" customHeight="true" outlineLevel="0" collapsed="false">
      <c r="A76" s="1"/>
      <c r="B76" s="1"/>
      <c r="C76" s="1"/>
      <c r="D76" s="7"/>
      <c r="E76" s="7"/>
      <c r="F76" s="7"/>
      <c r="G76" s="7"/>
      <c r="H76" s="7"/>
      <c r="I76" s="7"/>
      <c r="J76" s="1"/>
      <c r="K76" s="1"/>
      <c r="L76" s="1"/>
      <c r="M76" s="1"/>
    </row>
    <row r="77" customFormat="false" ht="24.75" hidden="false" customHeight="true" outlineLevel="0" collapsed="false">
      <c r="A77" s="1"/>
      <c r="B77" s="1"/>
      <c r="C77" s="1"/>
      <c r="D77" s="7"/>
      <c r="E77" s="7"/>
      <c r="F77" s="7"/>
      <c r="G77" s="7"/>
      <c r="H77" s="7"/>
      <c r="I77" s="7"/>
      <c r="J77" s="1"/>
      <c r="K77" s="1"/>
      <c r="L77" s="1"/>
      <c r="M77" s="1"/>
    </row>
    <row r="78" customFormat="false" ht="24.75" hidden="false" customHeight="true" outlineLevel="0" collapsed="false">
      <c r="A78" s="1"/>
      <c r="B78" s="1"/>
      <c r="C78" s="1"/>
      <c r="D78" s="7"/>
      <c r="E78" s="7"/>
      <c r="F78" s="7"/>
      <c r="G78" s="7"/>
      <c r="H78" s="7"/>
      <c r="I78" s="7"/>
      <c r="J78" s="1"/>
      <c r="K78" s="1"/>
      <c r="L78" s="1"/>
      <c r="M78" s="1"/>
    </row>
    <row r="79" customFormat="false" ht="24.75" hidden="false" customHeight="true" outlineLevel="0" collapsed="false">
      <c r="A79" s="1"/>
      <c r="B79" s="1"/>
      <c r="C79" s="1"/>
      <c r="D79" s="7"/>
      <c r="E79" s="7"/>
      <c r="F79" s="7"/>
      <c r="G79" s="7"/>
      <c r="H79" s="7"/>
      <c r="I79" s="7"/>
      <c r="J79" s="1"/>
      <c r="K79" s="1"/>
      <c r="L79" s="1"/>
      <c r="M79" s="1"/>
    </row>
    <row r="80" customFormat="false" ht="24.75" hidden="false" customHeight="true" outlineLevel="0" collapsed="false">
      <c r="A80" s="1"/>
      <c r="B80" s="1"/>
      <c r="C80" s="1"/>
      <c r="D80" s="7"/>
      <c r="E80" s="7"/>
      <c r="F80" s="7"/>
      <c r="G80" s="7"/>
      <c r="H80" s="7"/>
      <c r="I80" s="7"/>
      <c r="J80" s="1"/>
      <c r="K80" s="1"/>
      <c r="L80" s="1"/>
      <c r="M80" s="1"/>
    </row>
    <row r="81" customFormat="false" ht="24.75" hidden="false" customHeight="true" outlineLevel="0" collapsed="false">
      <c r="A81" s="1"/>
      <c r="B81" s="1"/>
      <c r="C81" s="1"/>
      <c r="D81" s="7"/>
      <c r="E81" s="7"/>
      <c r="F81" s="7"/>
      <c r="G81" s="7"/>
      <c r="H81" s="7"/>
      <c r="I81" s="7"/>
      <c r="J81" s="1"/>
      <c r="K81" s="1"/>
      <c r="L81" s="1"/>
      <c r="M81" s="1"/>
    </row>
    <row r="82" customFormat="false" ht="24.75" hidden="false" customHeight="true" outlineLevel="0" collapsed="false">
      <c r="A82" s="1"/>
      <c r="B82" s="1"/>
      <c r="C82" s="1"/>
      <c r="D82" s="7"/>
      <c r="E82" s="7"/>
      <c r="F82" s="7"/>
      <c r="G82" s="7"/>
      <c r="H82" s="7"/>
      <c r="I82" s="7"/>
      <c r="J82" s="1"/>
      <c r="K82" s="1"/>
      <c r="L82" s="1"/>
      <c r="M82" s="1"/>
    </row>
    <row r="83" customFormat="false" ht="24.75" hidden="false" customHeight="true" outlineLevel="0" collapsed="false">
      <c r="A83" s="1"/>
      <c r="B83" s="1"/>
      <c r="C83" s="1"/>
      <c r="D83" s="7"/>
      <c r="E83" s="7"/>
      <c r="F83" s="7"/>
      <c r="G83" s="7"/>
      <c r="H83" s="7"/>
      <c r="I83" s="7"/>
      <c r="J83" s="1"/>
      <c r="K83" s="1"/>
      <c r="L83" s="1"/>
      <c r="M83" s="1"/>
    </row>
    <row r="84" customFormat="false" ht="24.75" hidden="false" customHeight="true" outlineLevel="0" collapsed="false">
      <c r="A84" s="1"/>
      <c r="B84" s="1"/>
      <c r="C84" s="1"/>
      <c r="D84" s="7"/>
      <c r="E84" s="7"/>
      <c r="F84" s="7"/>
      <c r="G84" s="7"/>
      <c r="H84" s="7"/>
      <c r="I84" s="7"/>
      <c r="J84" s="1"/>
      <c r="K84" s="1"/>
      <c r="L84" s="1"/>
      <c r="M84" s="1"/>
    </row>
    <row r="85" customFormat="false" ht="24.75" hidden="false" customHeight="true" outlineLevel="0" collapsed="false">
      <c r="A85" s="1"/>
      <c r="B85" s="1"/>
      <c r="C85" s="1"/>
      <c r="D85" s="7"/>
      <c r="E85" s="7"/>
      <c r="F85" s="7"/>
      <c r="G85" s="7"/>
      <c r="H85" s="7"/>
      <c r="I85" s="7"/>
      <c r="J85" s="1"/>
      <c r="K85" s="1"/>
      <c r="L85" s="1"/>
      <c r="M85" s="1"/>
    </row>
    <row r="86" customFormat="false" ht="24.75" hidden="false" customHeight="true" outlineLevel="0" collapsed="false">
      <c r="A86" s="1"/>
      <c r="B86" s="1"/>
      <c r="C86" s="1"/>
      <c r="D86" s="7"/>
      <c r="E86" s="7"/>
      <c r="F86" s="7"/>
      <c r="G86" s="7"/>
      <c r="H86" s="7"/>
      <c r="I86" s="7"/>
      <c r="J86" s="1"/>
      <c r="K86" s="1"/>
      <c r="L86" s="1"/>
      <c r="M86" s="1"/>
    </row>
    <row r="87" customFormat="false" ht="24.75" hidden="false" customHeight="true" outlineLevel="0" collapsed="false">
      <c r="A87" s="1"/>
      <c r="B87" s="1"/>
      <c r="C87" s="1"/>
      <c r="D87" s="7"/>
      <c r="E87" s="7"/>
      <c r="F87" s="7"/>
      <c r="G87" s="7"/>
      <c r="H87" s="7"/>
      <c r="I87" s="7"/>
      <c r="J87" s="1"/>
      <c r="K87" s="1"/>
      <c r="L87" s="1"/>
      <c r="M87" s="1"/>
    </row>
    <row r="88" customFormat="false" ht="24.75" hidden="false" customHeight="true" outlineLevel="0" collapsed="false">
      <c r="A88" s="1"/>
      <c r="B88" s="1"/>
      <c r="C88" s="1"/>
      <c r="D88" s="7"/>
      <c r="E88" s="7"/>
      <c r="F88" s="7"/>
      <c r="G88" s="7"/>
      <c r="H88" s="7"/>
      <c r="I88" s="7"/>
      <c r="J88" s="1"/>
      <c r="K88" s="1"/>
      <c r="L88" s="1"/>
      <c r="M88" s="1"/>
    </row>
    <row r="89" customFormat="false" ht="24.75" hidden="false" customHeight="true" outlineLevel="0" collapsed="false">
      <c r="A89" s="1"/>
      <c r="B89" s="1"/>
      <c r="C89" s="1"/>
      <c r="D89" s="7"/>
      <c r="E89" s="7"/>
      <c r="F89" s="7"/>
      <c r="G89" s="7"/>
      <c r="H89" s="7"/>
      <c r="I89" s="7"/>
      <c r="J89" s="1"/>
      <c r="K89" s="1"/>
      <c r="L89" s="1"/>
      <c r="M89" s="1"/>
    </row>
    <row r="90" customFormat="false" ht="24.75" hidden="false" customHeight="true" outlineLevel="0" collapsed="false">
      <c r="A90" s="1"/>
      <c r="B90" s="1"/>
      <c r="C90" s="1"/>
      <c r="D90" s="7"/>
      <c r="E90" s="7"/>
      <c r="F90" s="7"/>
      <c r="G90" s="7"/>
      <c r="H90" s="7"/>
      <c r="I90" s="7"/>
      <c r="J90" s="1"/>
      <c r="K90" s="1"/>
      <c r="L90" s="1"/>
      <c r="M90" s="1"/>
    </row>
    <row r="91" customFormat="false" ht="24.75" hidden="false" customHeight="true" outlineLevel="0" collapsed="false">
      <c r="A91" s="1"/>
      <c r="B91" s="1"/>
      <c r="C91" s="1"/>
      <c r="D91" s="7"/>
      <c r="E91" s="7"/>
      <c r="F91" s="7"/>
      <c r="G91" s="7"/>
      <c r="H91" s="7"/>
      <c r="I91" s="7"/>
      <c r="J91" s="1"/>
      <c r="K91" s="1"/>
      <c r="L91" s="1"/>
      <c r="M91" s="1"/>
    </row>
    <row r="92" customFormat="false" ht="24.75" hidden="false" customHeight="true" outlineLevel="0" collapsed="false">
      <c r="A92" s="1"/>
      <c r="B92" s="1"/>
      <c r="C92" s="1"/>
      <c r="D92" s="7"/>
      <c r="E92" s="7"/>
      <c r="F92" s="7"/>
      <c r="G92" s="7"/>
      <c r="H92" s="7"/>
      <c r="I92" s="7"/>
      <c r="J92" s="1"/>
      <c r="K92" s="1"/>
      <c r="L92" s="1"/>
      <c r="M92" s="1"/>
    </row>
    <row r="93" customFormat="false" ht="24.75" hidden="false" customHeight="true" outlineLevel="0" collapsed="false">
      <c r="A93" s="1"/>
      <c r="B93" s="1"/>
      <c r="C93" s="1"/>
      <c r="D93" s="7"/>
      <c r="E93" s="7"/>
      <c r="F93" s="7"/>
      <c r="G93" s="7"/>
      <c r="H93" s="7"/>
      <c r="I93" s="7"/>
      <c r="J93" s="1"/>
      <c r="K93" s="1"/>
      <c r="L93" s="1"/>
      <c r="M93" s="1"/>
    </row>
    <row r="94" customFormat="false" ht="24.75" hidden="false" customHeight="true" outlineLevel="0" collapsed="false">
      <c r="A94" s="1"/>
      <c r="B94" s="1"/>
      <c r="C94" s="1"/>
      <c r="D94" s="7"/>
      <c r="E94" s="7"/>
      <c r="F94" s="7"/>
      <c r="G94" s="7"/>
      <c r="H94" s="7"/>
      <c r="I94" s="7"/>
      <c r="J94" s="1"/>
      <c r="K94" s="1"/>
      <c r="L94" s="1"/>
      <c r="M94" s="1"/>
    </row>
    <row r="95" customFormat="false" ht="24.75" hidden="false" customHeight="true" outlineLevel="0" collapsed="false">
      <c r="A95" s="1"/>
      <c r="B95" s="1"/>
      <c r="C95" s="1"/>
      <c r="D95" s="7"/>
      <c r="E95" s="7"/>
      <c r="F95" s="7"/>
      <c r="G95" s="7"/>
      <c r="H95" s="7"/>
      <c r="I95" s="7"/>
      <c r="J95" s="1"/>
      <c r="K95" s="1"/>
      <c r="L95" s="1"/>
      <c r="M95" s="1"/>
    </row>
    <row r="96" customFormat="false" ht="24.75" hidden="false" customHeight="true" outlineLevel="0" collapsed="false">
      <c r="A96" s="1"/>
      <c r="B96" s="1"/>
      <c r="C96" s="1"/>
      <c r="D96" s="7"/>
      <c r="E96" s="7"/>
      <c r="F96" s="7"/>
      <c r="G96" s="7"/>
      <c r="H96" s="7"/>
      <c r="I96" s="7"/>
      <c r="J96" s="1"/>
      <c r="K96" s="1"/>
      <c r="L96" s="1"/>
      <c r="M96" s="1"/>
    </row>
    <row r="97" customFormat="false" ht="24.75" hidden="false" customHeight="true" outlineLevel="0" collapsed="false">
      <c r="A97" s="1"/>
      <c r="B97" s="1"/>
      <c r="C97" s="1"/>
      <c r="D97" s="7"/>
      <c r="E97" s="7"/>
      <c r="F97" s="7"/>
      <c r="G97" s="7"/>
      <c r="H97" s="7"/>
      <c r="I97" s="7"/>
      <c r="J97" s="1"/>
      <c r="K97" s="1"/>
      <c r="L97" s="1"/>
      <c r="M97" s="1"/>
    </row>
    <row r="98" customFormat="false" ht="24.75" hidden="false" customHeight="true" outlineLevel="0" collapsed="false">
      <c r="A98" s="1"/>
      <c r="B98" s="1"/>
      <c r="C98" s="1"/>
      <c r="D98" s="7"/>
      <c r="E98" s="7"/>
      <c r="F98" s="7"/>
      <c r="G98" s="7"/>
      <c r="H98" s="7"/>
      <c r="I98" s="7"/>
      <c r="J98" s="1"/>
      <c r="K98" s="1"/>
      <c r="L98" s="1"/>
      <c r="M98" s="1"/>
    </row>
    <row r="99" customFormat="false" ht="24.75" hidden="false" customHeight="true" outlineLevel="0" collapsed="false">
      <c r="A99" s="1"/>
      <c r="B99" s="1"/>
      <c r="C99" s="1"/>
      <c r="D99" s="7"/>
      <c r="E99" s="7"/>
      <c r="F99" s="7"/>
      <c r="G99" s="7"/>
      <c r="H99" s="7"/>
      <c r="I99" s="7"/>
      <c r="J99" s="1"/>
      <c r="K99" s="1"/>
      <c r="L99" s="1"/>
      <c r="M99" s="1"/>
    </row>
    <row r="100" customFormat="false" ht="24.75" hidden="false" customHeight="true" outlineLevel="0" collapsed="false">
      <c r="A100" s="1"/>
      <c r="B100" s="1"/>
      <c r="C100" s="1"/>
      <c r="D100" s="7"/>
      <c r="E100" s="7"/>
      <c r="F100" s="7"/>
      <c r="G100" s="7"/>
      <c r="H100" s="7"/>
      <c r="I100" s="7"/>
      <c r="J100" s="1"/>
      <c r="K100" s="1"/>
      <c r="L100" s="1"/>
      <c r="M100" s="1"/>
    </row>
    <row r="101" customFormat="false" ht="24.75" hidden="false" customHeight="true" outlineLevel="0" collapsed="false">
      <c r="A101" s="1"/>
      <c r="B101" s="1"/>
      <c r="C101" s="1"/>
      <c r="D101" s="7"/>
      <c r="E101" s="7"/>
      <c r="F101" s="7"/>
      <c r="G101" s="7"/>
      <c r="H101" s="7"/>
      <c r="I101" s="7"/>
      <c r="J101" s="1"/>
      <c r="K101" s="1"/>
      <c r="L101" s="1"/>
      <c r="M101" s="1"/>
    </row>
    <row r="102" customFormat="false" ht="24.75" hidden="false" customHeight="true" outlineLevel="0" collapsed="false">
      <c r="A102" s="1"/>
      <c r="B102" s="1"/>
      <c r="C102" s="1"/>
      <c r="D102" s="7"/>
      <c r="E102" s="7"/>
      <c r="F102" s="7"/>
      <c r="G102" s="7"/>
      <c r="H102" s="7"/>
      <c r="I102" s="7"/>
      <c r="J102" s="1"/>
      <c r="K102" s="1"/>
      <c r="L102" s="1"/>
      <c r="M102" s="1"/>
    </row>
    <row r="103" customFormat="false" ht="24.75" hidden="false" customHeight="true" outlineLevel="0" collapsed="false">
      <c r="A103" s="1"/>
      <c r="B103" s="1"/>
      <c r="C103" s="1"/>
      <c r="D103" s="7"/>
      <c r="E103" s="7"/>
      <c r="F103" s="7"/>
      <c r="G103" s="7"/>
      <c r="H103" s="7"/>
      <c r="I103" s="7"/>
      <c r="J103" s="1"/>
      <c r="K103" s="1"/>
      <c r="L103" s="1"/>
      <c r="M103" s="1"/>
    </row>
    <row r="104" customFormat="false" ht="24.75" hidden="false" customHeight="true" outlineLevel="0" collapsed="false">
      <c r="A104" s="1"/>
      <c r="B104" s="1"/>
      <c r="C104" s="1"/>
      <c r="D104" s="7"/>
      <c r="E104" s="7"/>
      <c r="F104" s="7"/>
      <c r="G104" s="7"/>
      <c r="H104" s="7"/>
      <c r="I104" s="7"/>
      <c r="J104" s="1"/>
      <c r="K104" s="1"/>
      <c r="L104" s="1"/>
      <c r="M104" s="1"/>
    </row>
    <row r="105" customFormat="false" ht="24.75" hidden="false" customHeight="true" outlineLevel="0" collapsed="false">
      <c r="A105" s="1"/>
      <c r="B105" s="1"/>
      <c r="C105" s="1"/>
      <c r="D105" s="7"/>
      <c r="E105" s="7"/>
      <c r="F105" s="7"/>
      <c r="G105" s="7"/>
      <c r="H105" s="7"/>
      <c r="I105" s="7"/>
      <c r="J105" s="1"/>
      <c r="K105" s="1"/>
      <c r="L105" s="1"/>
      <c r="M105" s="1"/>
    </row>
    <row r="106" customFormat="false" ht="24.75" hidden="false" customHeight="true" outlineLevel="0" collapsed="false">
      <c r="A106" s="1"/>
      <c r="B106" s="1"/>
      <c r="C106" s="1"/>
      <c r="D106" s="1"/>
      <c r="E106" s="1"/>
      <c r="F106" s="1"/>
      <c r="G106" s="1"/>
      <c r="H106" s="1"/>
      <c r="I106" s="1"/>
      <c r="J106" s="1"/>
      <c r="K106" s="1"/>
      <c r="L106" s="1"/>
      <c r="M106" s="1"/>
    </row>
    <row r="107" customFormat="false" ht="24.75" hidden="false" customHeight="true" outlineLevel="0" collapsed="false">
      <c r="A107" s="1"/>
      <c r="B107" s="1"/>
      <c r="C107" s="1"/>
      <c r="D107" s="1"/>
      <c r="E107" s="1"/>
      <c r="F107" s="1"/>
      <c r="G107" s="1"/>
      <c r="H107" s="1"/>
      <c r="I107" s="1"/>
      <c r="J107" s="1"/>
      <c r="K107" s="1"/>
      <c r="L107" s="1"/>
      <c r="M107" s="1"/>
    </row>
    <row r="108" customFormat="false" ht="24.75" hidden="false" customHeight="true" outlineLevel="0" collapsed="false">
      <c r="A108" s="1"/>
      <c r="B108" s="1"/>
      <c r="C108" s="1"/>
      <c r="D108" s="1"/>
      <c r="E108" s="1"/>
      <c r="F108" s="1"/>
      <c r="G108" s="1"/>
      <c r="H108" s="1"/>
      <c r="I108" s="1"/>
      <c r="J108" s="1"/>
      <c r="K108" s="1"/>
      <c r="L108" s="1"/>
      <c r="M108" s="1"/>
    </row>
    <row r="109" customFormat="false" ht="24.75" hidden="false" customHeight="true" outlineLevel="0" collapsed="false">
      <c r="A109" s="1"/>
      <c r="B109" s="1"/>
      <c r="C109" s="1"/>
      <c r="D109" s="1"/>
      <c r="E109" s="1"/>
      <c r="F109" s="1"/>
      <c r="G109" s="1"/>
      <c r="H109" s="1"/>
      <c r="I109" s="1"/>
      <c r="J109" s="1"/>
      <c r="K109" s="1"/>
      <c r="L109" s="1"/>
      <c r="M109" s="1"/>
    </row>
    <row r="110" customFormat="false" ht="24.75" hidden="false" customHeight="true" outlineLevel="0" collapsed="false">
      <c r="A110" s="1"/>
      <c r="B110" s="1"/>
      <c r="C110" s="1"/>
      <c r="D110" s="1"/>
      <c r="E110" s="1"/>
      <c r="F110" s="1"/>
      <c r="G110" s="1"/>
      <c r="H110" s="1"/>
      <c r="I110" s="1"/>
      <c r="J110" s="1"/>
      <c r="K110" s="1"/>
      <c r="L110" s="1"/>
      <c r="M110" s="1"/>
    </row>
  </sheetData>
  <conditionalFormatting sqref="I18:I22">
    <cfRule type="containsText" priority="2" operator="containsText" aboveAverage="0" equalAverage="0" bottom="0" percent="0" rank="0" text="Open" dxfId="0">
      <formula>NOT(ISERROR(SEARCH("Open",I18)))</formula>
    </cfRule>
    <cfRule type="containsText" priority="3" operator="containsText" aboveAverage="0" equalAverage="0" bottom="0" percent="0" rank="0" text="Invalid" dxfId="0">
      <formula>NOT(ISERROR(SEARCH("Invalid",I18)))</formula>
    </cfRule>
    <cfRule type="containsText" priority="4" operator="containsText" aboveAverage="0" equalAverage="0" bottom="0" percent="0" rank="0" text="Missing" dxfId="0">
      <formula>NOT(ISERROR(SEARCH("Missing",I18)))</formula>
    </cfRule>
    <cfRule type="containsText" priority="5" operator="containsText" aboveAverage="0" equalAverage="0" bottom="0" percent="0" rank="0" text="Hold" dxfId="0">
      <formula>NOT(ISERROR(SEARCH("Hold",I18)))</formula>
    </cfRule>
    <cfRule type="containsText" priority="6" operator="containsText" aboveAverage="0" equalAverage="0" bottom="0" percent="0" rank="0" text="Select Downside" dxfId="0">
      <formula>NOT(ISERROR(SEARCH("Select Downside",I18)))</formula>
    </cfRule>
    <cfRule type="containsText" priority="7" operator="containsText" aboveAverage="0" equalAverage="0" bottom="0" percent="0" rank="0" text="No positive" dxfId="0">
      <formula>NOT(ISERROR(SEARCH("No positive",I18)))</formula>
    </cfRule>
    <cfRule type="containsText" priority="8" operator="containsText" aboveAverage="0" equalAverage="0" bottom="0" percent="0" rank="0" text="Breach" dxfId="0">
      <formula>NOT(ISERROR(SEARCH("Breach",I18)))</formula>
    </cfRule>
  </conditionalFormatting>
  <dataValidations count="3">
    <dataValidation allowBlank="false" errorStyle="stop" operator="between" showDropDown="false" showErrorMessage="false" showInputMessage="false" sqref="D11:F11" type="list">
      <formula1>"Committed,Uncommitted,Not used"</formula1>
      <formula2>0</formula2>
    </dataValidation>
    <dataValidation allowBlank="false" errorStyle="stop" operator="between" showDropDown="false" showErrorMessage="false" showInputMessage="false" sqref="D13:F13" type="list">
      <formula1>"Committed,Uncommitted,Not used"</formula1>
      <formula2>0</formula2>
    </dataValidation>
    <dataValidation allowBlank="false" errorStyle="stop" operator="between" showDropDown="false" showErrorMessage="false" showInputMessage="false" sqref="D15:F15" type="list">
      <formula1>"Confirmed,Pending"</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1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0" width="2.5"/>
    <col collapsed="false" customWidth="true" hidden="false" outlineLevel="0" max="3" min="3" style="0" width="46"/>
    <col collapsed="false" customWidth="true" hidden="false" outlineLevel="0" max="4" min="4" style="0" width="28"/>
    <col collapsed="false" customWidth="true" hidden="false" outlineLevel="0" max="13" min="5" style="0" width="16"/>
  </cols>
  <sheetData>
    <row r="1" customFormat="false" ht="24.75" hidden="false" customHeight="true" outlineLevel="0" collapsed="false">
      <c r="A1" s="1"/>
      <c r="B1" s="1"/>
      <c r="C1" s="1"/>
      <c r="D1" s="1"/>
      <c r="E1" s="1"/>
      <c r="F1" s="1"/>
      <c r="G1" s="1"/>
      <c r="H1" s="1"/>
      <c r="I1" s="1"/>
      <c r="J1" s="1"/>
      <c r="K1" s="1"/>
      <c r="L1" s="1"/>
      <c r="M1" s="1"/>
    </row>
    <row r="2" customFormat="false" ht="24.75" hidden="false" customHeight="true" outlineLevel="0" collapsed="false">
      <c r="A2" s="1"/>
      <c r="B2" s="1"/>
      <c r="C2" s="2" t="s">
        <v>169</v>
      </c>
      <c r="D2" s="1"/>
      <c r="E2" s="1"/>
      <c r="F2" s="1"/>
      <c r="G2" s="1"/>
      <c r="H2" s="1"/>
      <c r="I2" s="1"/>
      <c r="J2" s="1"/>
      <c r="K2" s="1"/>
      <c r="L2" s="1"/>
      <c r="M2" s="1"/>
    </row>
    <row r="3" customFormat="false" ht="24.75" hidden="false" customHeight="true" outlineLevel="0" collapsed="false">
      <c r="A3" s="1"/>
      <c r="B3" s="1"/>
      <c r="C3" s="1"/>
      <c r="D3" s="1"/>
      <c r="E3" s="1"/>
      <c r="F3" s="1"/>
      <c r="G3" s="1"/>
      <c r="H3" s="1"/>
      <c r="I3" s="1"/>
      <c r="J3" s="1"/>
      <c r="K3" s="1"/>
      <c r="L3" s="1"/>
      <c r="M3" s="1"/>
    </row>
    <row r="4" customFormat="false" ht="24.75" hidden="false" customHeight="true" outlineLevel="0" collapsed="false">
      <c r="A4" s="1"/>
      <c r="B4" s="1"/>
      <c r="C4" s="1" t="s">
        <v>2</v>
      </c>
      <c r="D4" s="4" t="str">
        <f aca="false">Controls!D9</f>
        <v>Base</v>
      </c>
      <c r="E4" s="1"/>
      <c r="F4" s="1"/>
      <c r="G4" s="1"/>
      <c r="H4" s="1"/>
      <c r="I4" s="1"/>
      <c r="J4" s="1"/>
      <c r="K4" s="1"/>
      <c r="L4" s="1"/>
      <c r="M4" s="1"/>
    </row>
    <row r="5" customFormat="false" ht="24.75" hidden="false" customHeight="true" outlineLevel="0" collapsed="false">
      <c r="A5" s="1"/>
      <c r="B5" s="1"/>
      <c r="C5" s="1"/>
      <c r="D5" s="1"/>
      <c r="E5" s="1"/>
      <c r="F5" s="1"/>
      <c r="G5" s="1"/>
      <c r="H5" s="1"/>
      <c r="I5" s="1"/>
      <c r="J5" s="1"/>
      <c r="K5" s="1"/>
      <c r="L5" s="1"/>
      <c r="M5" s="1"/>
    </row>
    <row r="6" customFormat="false" ht="37.5" hidden="false" customHeight="true" outlineLevel="0" collapsed="false">
      <c r="A6" s="1"/>
      <c r="B6" s="1"/>
      <c r="C6" s="5" t="s">
        <v>170</v>
      </c>
      <c r="D6" s="6" t="s">
        <v>110</v>
      </c>
      <c r="E6" s="6" t="s">
        <v>82</v>
      </c>
      <c r="F6" s="6" t="s">
        <v>83</v>
      </c>
      <c r="G6" s="6" t="s">
        <v>84</v>
      </c>
      <c r="H6" s="6" t="s">
        <v>85</v>
      </c>
      <c r="I6" s="6" t="s">
        <v>86</v>
      </c>
      <c r="J6" s="1"/>
      <c r="K6" s="1"/>
      <c r="L6" s="1"/>
      <c r="M6" s="1"/>
    </row>
    <row r="7" customFormat="false" ht="24.75" hidden="false" customHeight="true" outlineLevel="0" collapsed="false">
      <c r="A7" s="1"/>
      <c r="B7" s="1"/>
      <c r="C7" s="1" t="s">
        <v>98</v>
      </c>
      <c r="D7" s="7"/>
      <c r="E7" s="29" t="n">
        <f aca="false">IF(OR(Controls!$D$34&lt;&gt;"Inputs entered",Controls!$D$98&lt;&gt;"Inputs entered",Financing!$I$18&lt;&gt;"Inputs entered"),"",Controls!E68)</f>
        <v>12</v>
      </c>
      <c r="F7" s="29" t="n">
        <f aca="false">IF(OR(Controls!$D$34&lt;&gt;"Inputs entered",Controls!$D$98&lt;&gt;"Inputs entered",Financing!$I$18&lt;&gt;"Inputs entered"),"",Controls!F68)</f>
        <v>13</v>
      </c>
      <c r="G7" s="29" t="n">
        <f aca="false">IF(OR(Controls!$D$34&lt;&gt;"Inputs entered",Controls!$D$98&lt;&gt;"Inputs entered",Financing!$I$18&lt;&gt;"Inputs entered"),"",Controls!G68)</f>
        <v>14</v>
      </c>
      <c r="H7" s="29" t="n">
        <f aca="false">IF(OR(Controls!$D$34&lt;&gt;"Inputs entered",Controls!$D$98&lt;&gt;"Inputs entered",Financing!$I$18&lt;&gt;"Inputs entered"),"",Controls!H68)</f>
        <v>15</v>
      </c>
      <c r="I7" s="29" t="n">
        <f aca="false">IF(OR(Controls!$D$34&lt;&gt;"Inputs entered",Controls!$D$98&lt;&gt;"Inputs entered",Financing!$I$18&lt;&gt;"Inputs entered"),"",Controls!I68)</f>
        <v>16</v>
      </c>
      <c r="J7" s="1"/>
      <c r="K7" s="1"/>
      <c r="L7" s="1"/>
      <c r="M7" s="1"/>
    </row>
    <row r="8" customFormat="false" ht="24.75" hidden="false" customHeight="true" outlineLevel="0" collapsed="false">
      <c r="A8" s="1"/>
      <c r="B8" s="1"/>
      <c r="C8" s="1" t="s">
        <v>111</v>
      </c>
      <c r="D8" s="7"/>
      <c r="E8" s="29" t="n">
        <f aca="false">IF(OR(Controls!$D$34&lt;&gt;"Inputs entered",Controls!$D$98&lt;&gt;"Inputs entered",Financing!$I$18&lt;&gt;"Inputs entered"),"",'Deal cash flow'!E10)</f>
        <v>6</v>
      </c>
      <c r="F8" s="29" t="n">
        <f aca="false">IF(OR(Controls!$D$34&lt;&gt;"Inputs entered",Controls!$D$98&lt;&gt;"Inputs entered",Financing!$I$18&lt;&gt;"Inputs entered"),"",'Deal cash flow'!F10)</f>
        <v>6.93</v>
      </c>
      <c r="G8" s="29" t="n">
        <f aca="false">IF(OR(Controls!$D$34&lt;&gt;"Inputs entered",Controls!$D$98&lt;&gt;"Inputs entered",Financing!$I$18&lt;&gt;"Inputs entered"),"",'Deal cash flow'!G10)</f>
        <v>7.92</v>
      </c>
      <c r="H8" s="29" t="n">
        <f aca="false">IF(OR(Controls!$D$34&lt;&gt;"Inputs entered",Controls!$D$98&lt;&gt;"Inputs entered",Financing!$I$18&lt;&gt;"Inputs entered"),"",'Deal cash flow'!H10)</f>
        <v>8.58</v>
      </c>
      <c r="I8" s="29" t="n">
        <f aca="false">IF(OR(Controls!$D$34&lt;&gt;"Inputs entered",Controls!$D$98&lt;&gt;"Inputs entered",Financing!$I$18&lt;&gt;"Inputs entered"),"",'Deal cash flow'!I10)</f>
        <v>9.24</v>
      </c>
      <c r="J8" s="1"/>
      <c r="K8" s="1"/>
      <c r="L8" s="1"/>
      <c r="M8" s="1"/>
    </row>
    <row r="9" customFormat="false" ht="24.75" hidden="false" customHeight="true" outlineLevel="0" collapsed="false">
      <c r="A9" s="1"/>
      <c r="B9" s="1"/>
      <c r="C9" s="1" t="s">
        <v>171</v>
      </c>
      <c r="D9" s="7"/>
      <c r="E9" s="29" t="n">
        <f aca="false">IF(OR(Controls!$D$34&lt;&gt;"Inputs entered",Controls!$D$98&lt;&gt;"Inputs entered",Financing!$I$18&lt;&gt;"Inputs entered"),"",SUM(E7:E8))</f>
        <v>18</v>
      </c>
      <c r="F9" s="29" t="n">
        <f aca="false">IF(OR(Controls!$D$34&lt;&gt;"Inputs entered",Controls!$D$98&lt;&gt;"Inputs entered",Financing!$I$18&lt;&gt;"Inputs entered"),"",SUM(F7:F8))</f>
        <v>19.93</v>
      </c>
      <c r="G9" s="29" t="n">
        <f aca="false">IF(OR(Controls!$D$34&lt;&gt;"Inputs entered",Controls!$D$98&lt;&gt;"Inputs entered",Financing!$I$18&lt;&gt;"Inputs entered"),"",SUM(G7:G8))</f>
        <v>21.92</v>
      </c>
      <c r="H9" s="29" t="n">
        <f aca="false">IF(OR(Controls!$D$34&lt;&gt;"Inputs entered",Controls!$D$98&lt;&gt;"Inputs entered",Financing!$I$18&lt;&gt;"Inputs entered"),"",SUM(H7:H8))</f>
        <v>23.58</v>
      </c>
      <c r="I9" s="29" t="n">
        <f aca="false">IF(OR(Controls!$D$34&lt;&gt;"Inputs entered",Controls!$D$98&lt;&gt;"Inputs entered",Financing!$I$18&lt;&gt;"Inputs entered"),"",SUM(I7:I8))</f>
        <v>25.24</v>
      </c>
      <c r="J9" s="1"/>
      <c r="K9" s="1"/>
      <c r="L9" s="1"/>
      <c r="M9" s="1"/>
    </row>
    <row r="10" customFormat="false" ht="24.75" hidden="false" customHeight="true" outlineLevel="0" collapsed="false">
      <c r="A10" s="1"/>
      <c r="B10" s="1"/>
      <c r="C10" s="1"/>
      <c r="D10" s="7"/>
      <c r="E10" s="7"/>
      <c r="F10" s="7"/>
      <c r="G10" s="7"/>
      <c r="H10" s="7"/>
      <c r="I10" s="7"/>
      <c r="J10" s="1"/>
      <c r="K10" s="1"/>
      <c r="L10" s="1"/>
      <c r="M10" s="1"/>
    </row>
    <row r="11" customFormat="false" ht="24.75" hidden="false" customHeight="true" outlineLevel="0" collapsed="false">
      <c r="A11" s="1"/>
      <c r="B11" s="1"/>
      <c r="C11" s="1" t="s">
        <v>172</v>
      </c>
      <c r="D11" s="7"/>
      <c r="E11" s="29" t="n">
        <f aca="false">IF(OR(Controls!$D$34&lt;&gt;"Inputs entered",Controls!$D$98&lt;&gt;"Inputs entered",Financing!$I$18&lt;&gt;"Inputs entered"),"",Controls!$D$27)</f>
        <v>15</v>
      </c>
      <c r="F11" s="29" t="n">
        <f aca="false">IF(OR(Controls!$D$34&lt;&gt;"Inputs entered",Controls!$D$98&lt;&gt;"Inputs entered",Financing!$I$18&lt;&gt;"Inputs entered"),"",E13)</f>
        <v>14</v>
      </c>
      <c r="G11" s="29" t="n">
        <f aca="false">IF(OR(Controls!$D$34&lt;&gt;"Inputs entered",Controls!$D$98&lt;&gt;"Inputs entered",Financing!$I$18&lt;&gt;"Inputs entered"),"",F13)</f>
        <v>13</v>
      </c>
      <c r="H11" s="29" t="n">
        <f aca="false">IF(OR(Controls!$D$34&lt;&gt;"Inputs entered",Controls!$D$98&lt;&gt;"Inputs entered",Financing!$I$18&lt;&gt;"Inputs entered"),"",G13)</f>
        <v>12</v>
      </c>
      <c r="I11" s="29" t="n">
        <f aca="false">IF(OR(Controls!$D$34&lt;&gt;"Inputs entered",Controls!$D$98&lt;&gt;"Inputs entered",Financing!$I$18&lt;&gt;"Inputs entered"),"",H13)</f>
        <v>11</v>
      </c>
      <c r="J11" s="1"/>
      <c r="K11" s="1"/>
      <c r="L11" s="1"/>
      <c r="M11" s="1"/>
    </row>
    <row r="12" customFormat="false" ht="24.75" hidden="false" customHeight="true" outlineLevel="0" collapsed="false">
      <c r="A12" s="1"/>
      <c r="B12" s="1"/>
      <c r="C12" s="1" t="s">
        <v>173</v>
      </c>
      <c r="D12" s="7"/>
      <c r="E12" s="29" t="n">
        <f aca="false">IF(OR(Controls!$D$34&lt;&gt;"Inputs entered",Controls!$D$98&lt;&gt;"Inputs entered",Financing!$I$18&lt;&gt;"Inputs entered"),"",Controls!E76)</f>
        <v>1</v>
      </c>
      <c r="F12" s="29" t="n">
        <f aca="false">IF(OR(Controls!$D$34&lt;&gt;"Inputs entered",Controls!$D$98&lt;&gt;"Inputs entered",Financing!$I$18&lt;&gt;"Inputs entered"),"",Controls!F76)</f>
        <v>1</v>
      </c>
      <c r="G12" s="29" t="n">
        <f aca="false">IF(OR(Controls!$D$34&lt;&gt;"Inputs entered",Controls!$D$98&lt;&gt;"Inputs entered",Financing!$I$18&lt;&gt;"Inputs entered"),"",Controls!G76)</f>
        <v>1</v>
      </c>
      <c r="H12" s="29" t="n">
        <f aca="false">IF(OR(Controls!$D$34&lt;&gt;"Inputs entered",Controls!$D$98&lt;&gt;"Inputs entered",Financing!$I$18&lt;&gt;"Inputs entered"),"",Controls!H76)</f>
        <v>1</v>
      </c>
      <c r="I12" s="29" t="n">
        <f aca="false">IF(OR(Controls!$D$34&lt;&gt;"Inputs entered",Controls!$D$98&lt;&gt;"Inputs entered",Financing!$I$18&lt;&gt;"Inputs entered"),"",Controls!I76)</f>
        <v>11</v>
      </c>
      <c r="J12" s="1"/>
      <c r="K12" s="1"/>
      <c r="L12" s="1"/>
      <c r="M12" s="1"/>
    </row>
    <row r="13" customFormat="false" ht="24.75" hidden="false" customHeight="true" outlineLevel="0" collapsed="false">
      <c r="A13" s="1"/>
      <c r="B13" s="1"/>
      <c r="C13" s="1" t="s">
        <v>174</v>
      </c>
      <c r="D13" s="7"/>
      <c r="E13" s="29" t="n">
        <f aca="false">IF(OR(Controls!$D$34&lt;&gt;"Inputs entered",Controls!$D$98&lt;&gt;"Inputs entered",Financing!$I$18&lt;&gt;"Inputs entered"),"",E11-E12)</f>
        <v>14</v>
      </c>
      <c r="F13" s="29" t="n">
        <f aca="false">IF(OR(Controls!$D$34&lt;&gt;"Inputs entered",Controls!$D$98&lt;&gt;"Inputs entered",Financing!$I$18&lt;&gt;"Inputs entered"),"",F11-F12)</f>
        <v>13</v>
      </c>
      <c r="G13" s="29" t="n">
        <f aca="false">IF(OR(Controls!$D$34&lt;&gt;"Inputs entered",Controls!$D$98&lt;&gt;"Inputs entered",Financing!$I$18&lt;&gt;"Inputs entered"),"",G11-G12)</f>
        <v>12</v>
      </c>
      <c r="H13" s="29" t="n">
        <f aca="false">IF(OR(Controls!$D$34&lt;&gt;"Inputs entered",Controls!$D$98&lt;&gt;"Inputs entered",Financing!$I$18&lt;&gt;"Inputs entered"),"",H11-H12)</f>
        <v>11</v>
      </c>
      <c r="I13" s="29" t="n">
        <f aca="false">IF(OR(Controls!$D$34&lt;&gt;"Inputs entered",Controls!$D$98&lt;&gt;"Inputs entered",Financing!$I$18&lt;&gt;"Inputs entered"),"",I11-I12)</f>
        <v>0</v>
      </c>
      <c r="J13" s="1"/>
      <c r="K13" s="1"/>
      <c r="L13" s="1"/>
      <c r="M13" s="1"/>
    </row>
    <row r="14" customFormat="false" ht="24.75" hidden="false" customHeight="true" outlineLevel="0" collapsed="false">
      <c r="A14" s="1"/>
      <c r="B14" s="1"/>
      <c r="C14" s="1" t="s">
        <v>175</v>
      </c>
      <c r="D14" s="7"/>
      <c r="E14" s="29" t="n">
        <f aca="false">IF(OR(Controls!$D$34&lt;&gt;"Inputs entered",Controls!$D$98&lt;&gt;"Inputs entered",Financing!$I$18&lt;&gt;"Inputs entered"),"",E11*Controls!$D$28)</f>
        <v>0.9</v>
      </c>
      <c r="F14" s="29" t="n">
        <f aca="false">IF(OR(Controls!$D$34&lt;&gt;"Inputs entered",Controls!$D$98&lt;&gt;"Inputs entered",Financing!$I$18&lt;&gt;"Inputs entered"),"",F11*Controls!$D$28)</f>
        <v>0.84</v>
      </c>
      <c r="G14" s="29" t="n">
        <f aca="false">IF(OR(Controls!$D$34&lt;&gt;"Inputs entered",Controls!$D$98&lt;&gt;"Inputs entered",Financing!$I$18&lt;&gt;"Inputs entered"),"",G11*Controls!$D$28)</f>
        <v>0.78</v>
      </c>
      <c r="H14" s="29" t="n">
        <f aca="false">IF(OR(Controls!$D$34&lt;&gt;"Inputs entered",Controls!$D$98&lt;&gt;"Inputs entered",Financing!$I$18&lt;&gt;"Inputs entered"),"",H11*Controls!$D$28)</f>
        <v>0.72</v>
      </c>
      <c r="I14" s="29" t="n">
        <f aca="false">IF(OR(Controls!$D$34&lt;&gt;"Inputs entered",Controls!$D$98&lt;&gt;"Inputs entered",Financing!$I$18&lt;&gt;"Inputs entered"),"",I11*Controls!$D$28)</f>
        <v>0.66</v>
      </c>
      <c r="J14" s="1"/>
      <c r="K14" s="1"/>
      <c r="L14" s="1"/>
      <c r="M14" s="1"/>
    </row>
    <row r="15" customFormat="false" ht="24.75" hidden="false" customHeight="true" outlineLevel="0" collapsed="false">
      <c r="A15" s="1"/>
      <c r="B15" s="1"/>
      <c r="C15" s="1"/>
      <c r="D15" s="7"/>
      <c r="E15" s="7"/>
      <c r="F15" s="7"/>
      <c r="G15" s="7"/>
      <c r="H15" s="7"/>
      <c r="I15" s="7"/>
      <c r="J15" s="1"/>
      <c r="K15" s="1"/>
      <c r="L15" s="1"/>
      <c r="M15" s="1"/>
    </row>
    <row r="16" customFormat="false" ht="24.75" hidden="false" customHeight="true" outlineLevel="0" collapsed="false">
      <c r="A16" s="1"/>
      <c r="B16" s="1"/>
      <c r="C16" s="1" t="s">
        <v>176</v>
      </c>
      <c r="D16" s="7"/>
      <c r="E16" s="31" t="n">
        <f aca="false">IF(OR(Controls!$D$34&lt;&gt;"Inputs entered",Controls!$D$98&lt;&gt;"Inputs entered",Financing!$I$18&lt;&gt;"Inputs entered"),"",1)</f>
        <v>1</v>
      </c>
      <c r="F16" s="31" t="n">
        <f aca="false">IF(OR(Controls!$D$34&lt;&gt;"Inputs entered",Controls!$D$98&lt;&gt;"Inputs entered",Financing!$I$18&lt;&gt;"Inputs entered"),"",E18)</f>
        <v>0.85</v>
      </c>
      <c r="G16" s="31" t="n">
        <f aca="false">IF(OR(Controls!$D$34&lt;&gt;"Inputs entered",Controls!$D$98&lt;&gt;"Inputs entered",Financing!$I$18&lt;&gt;"Inputs entered"),"",F18)</f>
        <v>0.7</v>
      </c>
      <c r="H16" s="31" t="n">
        <f aca="false">IF(OR(Controls!$D$34&lt;&gt;"Inputs entered",Controls!$D$98&lt;&gt;"Inputs entered",Financing!$I$18&lt;&gt;"Inputs entered"),"",G18)</f>
        <v>0.55</v>
      </c>
      <c r="I16" s="31" t="n">
        <f aca="false">IF(OR(Controls!$D$34&lt;&gt;"Inputs entered",Controls!$D$98&lt;&gt;"Inputs entered",Financing!$I$18&lt;&gt;"Inputs entered"),"",H18)</f>
        <v>0.4</v>
      </c>
      <c r="J16" s="1"/>
      <c r="K16" s="1"/>
      <c r="L16" s="1"/>
      <c r="M16" s="1"/>
    </row>
    <row r="17" customFormat="false" ht="24.75" hidden="false" customHeight="true" outlineLevel="0" collapsed="false">
      <c r="A17" s="1"/>
      <c r="B17" s="1"/>
      <c r="C17" s="1" t="s">
        <v>177</v>
      </c>
      <c r="D17" s="7"/>
      <c r="E17" s="31" t="n">
        <f aca="false">IF(OR(Controls!$D$34&lt;&gt;"Inputs entered",Controls!$D$98&lt;&gt;"Inputs entered",Financing!$I$18&lt;&gt;"Inputs entered"),"",MIN(E16,Financing!$I$9))</f>
        <v>0.15</v>
      </c>
      <c r="F17" s="31" t="n">
        <f aca="false">IF(OR(Controls!$D$34&lt;&gt;"Inputs entered",Controls!$D$98&lt;&gt;"Inputs entered",Financing!$I$18&lt;&gt;"Inputs entered"),"",MIN(F16,Financing!$I$9))</f>
        <v>0.15</v>
      </c>
      <c r="G17" s="31" t="n">
        <f aca="false">IF(OR(Controls!$D$34&lt;&gt;"Inputs entered",Controls!$D$98&lt;&gt;"Inputs entered",Financing!$I$18&lt;&gt;"Inputs entered"),"",MIN(G16,Financing!$I$9))</f>
        <v>0.15</v>
      </c>
      <c r="H17" s="31" t="n">
        <f aca="false">IF(OR(Controls!$D$34&lt;&gt;"Inputs entered",Controls!$D$98&lt;&gt;"Inputs entered",Financing!$I$18&lt;&gt;"Inputs entered"),"",MIN(H16,Financing!$I$9))</f>
        <v>0.15</v>
      </c>
      <c r="I17" s="31" t="n">
        <f aca="false">IF(OR(Controls!$D$34&lt;&gt;"Inputs entered",Controls!$D$98&lt;&gt;"Inputs entered",Financing!$I$18&lt;&gt;"Inputs entered"),"",I16)</f>
        <v>0.4</v>
      </c>
      <c r="J17" s="1"/>
      <c r="K17" s="1"/>
      <c r="L17" s="1"/>
      <c r="M17" s="1"/>
    </row>
    <row r="18" customFormat="false" ht="24.75" hidden="false" customHeight="true" outlineLevel="0" collapsed="false">
      <c r="A18" s="1"/>
      <c r="B18" s="1"/>
      <c r="C18" s="1" t="s">
        <v>178</v>
      </c>
      <c r="D18" s="7"/>
      <c r="E18" s="31" t="n">
        <f aca="false">IF(OR(Controls!$D$34&lt;&gt;"Inputs entered",Controls!$D$98&lt;&gt;"Inputs entered",Financing!$I$18&lt;&gt;"Inputs entered"),"",E16-E17)</f>
        <v>0.85</v>
      </c>
      <c r="F18" s="31" t="n">
        <f aca="false">IF(OR(Controls!$D$34&lt;&gt;"Inputs entered",Controls!$D$98&lt;&gt;"Inputs entered",Financing!$I$18&lt;&gt;"Inputs entered"),"",F16-F17)</f>
        <v>0.7</v>
      </c>
      <c r="G18" s="31" t="n">
        <f aca="false">IF(OR(Controls!$D$34&lt;&gt;"Inputs entered",Controls!$D$98&lt;&gt;"Inputs entered",Financing!$I$18&lt;&gt;"Inputs entered"),"",G16-G17)</f>
        <v>0.55</v>
      </c>
      <c r="H18" s="31" t="n">
        <f aca="false">IF(OR(Controls!$D$34&lt;&gt;"Inputs entered",Controls!$D$98&lt;&gt;"Inputs entered",Financing!$I$18&lt;&gt;"Inputs entered"),"",H16-H17)</f>
        <v>0.4</v>
      </c>
      <c r="I18" s="31" t="n">
        <f aca="false">IF(OR(Controls!$D$34&lt;&gt;"Inputs entered",Controls!$D$98&lt;&gt;"Inputs entered",Financing!$I$18&lt;&gt;"Inputs entered"),"",I16-I17)</f>
        <v>0</v>
      </c>
      <c r="J18" s="1"/>
      <c r="K18" s="1"/>
      <c r="L18" s="1"/>
      <c r="M18" s="1"/>
    </row>
    <row r="19" customFormat="false" ht="24.75" hidden="false" customHeight="true" outlineLevel="0" collapsed="false">
      <c r="A19" s="1"/>
      <c r="B19" s="1"/>
      <c r="C19" s="1" t="s">
        <v>179</v>
      </c>
      <c r="D19" s="7"/>
      <c r="E19" s="31" t="n">
        <f aca="false">IF(OR(Controls!$D$34&lt;&gt;"Inputs entered",Controls!$D$98&lt;&gt;"Inputs entered",Financing!$I$18&lt;&gt;"Inputs entered"),"",E16*Financing!$I$8)</f>
        <v>0.08</v>
      </c>
      <c r="F19" s="31" t="n">
        <f aca="false">IF(OR(Controls!$D$34&lt;&gt;"Inputs entered",Controls!$D$98&lt;&gt;"Inputs entered",Financing!$I$18&lt;&gt;"Inputs entered"),"",F16*Financing!$I$8)</f>
        <v>0.068</v>
      </c>
      <c r="G19" s="31" t="n">
        <f aca="false">IF(OR(Controls!$D$34&lt;&gt;"Inputs entered",Controls!$D$98&lt;&gt;"Inputs entered",Financing!$I$18&lt;&gt;"Inputs entered"),"",G16*Financing!$I$8)</f>
        <v>0.056</v>
      </c>
      <c r="H19" s="31" t="n">
        <f aca="false">IF(OR(Controls!$D$34&lt;&gt;"Inputs entered",Controls!$D$98&lt;&gt;"Inputs entered",Financing!$I$18&lt;&gt;"Inputs entered"),"",H16*Financing!$I$8)</f>
        <v>0.044</v>
      </c>
      <c r="I19" s="31" t="n">
        <f aca="false">IF(OR(Controls!$D$34&lt;&gt;"Inputs entered",Controls!$D$98&lt;&gt;"Inputs entered",Financing!$I$18&lt;&gt;"Inputs entered"),"",I16*Financing!$I$8)</f>
        <v>0.032</v>
      </c>
      <c r="J19" s="1"/>
      <c r="K19" s="1"/>
      <c r="L19" s="1"/>
      <c r="M19" s="1"/>
    </row>
    <row r="20" customFormat="false" ht="24.75" hidden="false" customHeight="true" outlineLevel="0" collapsed="false">
      <c r="A20" s="1"/>
      <c r="B20" s="1"/>
      <c r="C20" s="1" t="s">
        <v>180</v>
      </c>
      <c r="D20" s="7"/>
      <c r="E20" s="31" t="n">
        <f aca="false">IF(OR(Controls!$D$34&lt;&gt;"Inputs entered",Controls!$D$98&lt;&gt;"Inputs entered",Financing!$I$18&lt;&gt;"Inputs entered"),"",SUM(E17,E19))</f>
        <v>0.23</v>
      </c>
      <c r="F20" s="31" t="n">
        <f aca="false">IF(OR(Controls!$D$34&lt;&gt;"Inputs entered",Controls!$D$98&lt;&gt;"Inputs entered",Financing!$I$18&lt;&gt;"Inputs entered"),"",SUM(F17,F19))</f>
        <v>0.218</v>
      </c>
      <c r="G20" s="31" t="n">
        <f aca="false">IF(OR(Controls!$D$34&lt;&gt;"Inputs entered",Controls!$D$98&lt;&gt;"Inputs entered",Financing!$I$18&lt;&gt;"Inputs entered"),"",SUM(G17,G19))</f>
        <v>0.206</v>
      </c>
      <c r="H20" s="31" t="n">
        <f aca="false">IF(OR(Controls!$D$34&lt;&gt;"Inputs entered",Controls!$D$98&lt;&gt;"Inputs entered",Financing!$I$18&lt;&gt;"Inputs entered"),"",SUM(H17,H19))</f>
        <v>0.194</v>
      </c>
      <c r="I20" s="31" t="n">
        <f aca="false">IF(OR(Controls!$D$34&lt;&gt;"Inputs entered",Controls!$D$98&lt;&gt;"Inputs entered",Financing!$I$18&lt;&gt;"Inputs entered"),"",SUM(I17,I19))</f>
        <v>0.432</v>
      </c>
      <c r="J20" s="1"/>
      <c r="K20" s="1"/>
      <c r="L20" s="1"/>
      <c r="M20" s="1"/>
    </row>
    <row r="21" customFormat="false" ht="24.75" hidden="false" customHeight="true" outlineLevel="0" collapsed="false">
      <c r="A21" s="1"/>
      <c r="B21" s="1"/>
      <c r="C21" s="1" t="s">
        <v>181</v>
      </c>
      <c r="D21" s="7"/>
      <c r="E21" s="31" t="n">
        <f aca="false">IF(OR(Controls!$D$34&lt;&gt;"Inputs entered",Controls!$D$98&lt;&gt;"Inputs entered",Financing!$I$18&lt;&gt;"Inputs entered"),"",E20)</f>
        <v>0.23</v>
      </c>
      <c r="F21" s="31" t="n">
        <f aca="false">IF(OR(Controls!$D$34&lt;&gt;"Inputs entered",Controls!$D$98&lt;&gt;"Inputs entered",Financing!$I$18&lt;&gt;"Inputs entered"),"",E21+F20)</f>
        <v>0.448</v>
      </c>
      <c r="G21" s="31" t="n">
        <f aca="false">IF(OR(Controls!$D$34&lt;&gt;"Inputs entered",Controls!$D$98&lt;&gt;"Inputs entered",Financing!$I$18&lt;&gt;"Inputs entered"),"",F21+G20)</f>
        <v>0.654</v>
      </c>
      <c r="H21" s="31" t="n">
        <f aca="false">IF(OR(Controls!$D$34&lt;&gt;"Inputs entered",Controls!$D$98&lt;&gt;"Inputs entered",Financing!$I$18&lt;&gt;"Inputs entered"),"",G21+H20)</f>
        <v>0.848</v>
      </c>
      <c r="I21" s="31" t="n">
        <f aca="false">IF(OR(Controls!$D$34&lt;&gt;"Inputs entered",Controls!$D$98&lt;&gt;"Inputs entered",Financing!$I$18&lt;&gt;"Inputs entered"),"",H21+I20)</f>
        <v>1.28</v>
      </c>
      <c r="J21" s="1"/>
      <c r="K21" s="1"/>
      <c r="L21" s="1"/>
      <c r="M21" s="1"/>
    </row>
    <row r="22" customFormat="false" ht="24.75" hidden="false" customHeight="true" outlineLevel="0" collapsed="false">
      <c r="A22" s="1"/>
      <c r="B22" s="1"/>
      <c r="C22" s="1"/>
      <c r="D22" s="7"/>
      <c r="E22" s="7"/>
      <c r="F22" s="7"/>
      <c r="G22" s="7"/>
      <c r="H22" s="7"/>
      <c r="I22" s="7"/>
      <c r="J22" s="1"/>
      <c r="K22" s="1"/>
      <c r="L22" s="1"/>
      <c r="M22" s="1"/>
    </row>
    <row r="23" customFormat="false" ht="24.75" hidden="false" customHeight="true" outlineLevel="0" collapsed="false">
      <c r="A23" s="1"/>
      <c r="B23" s="1"/>
      <c r="C23" s="1" t="s">
        <v>182</v>
      </c>
      <c r="D23" s="7"/>
      <c r="E23" s="29" t="n">
        <f aca="false">IF(OR(Controls!$D$34&lt;&gt;"Inputs entered",Controls!$D$98&lt;&gt;"Inputs entered",Financing!$I$18&lt;&gt;"Inputs entered"),"",Controls!E72+'Deal cash flow'!E21-SUM(E12,E14))</f>
        <v>7.35</v>
      </c>
      <c r="F23" s="29" t="n">
        <f aca="false">IF(OR(Controls!$D$34&lt;&gt;"Inputs entered",Controls!$D$98&lt;&gt;"Inputs entered",Financing!$I$18&lt;&gt;"Inputs entered"),"",Controls!F72+'Deal cash flow'!F21-SUM(F12,F14))</f>
        <v>9.5325</v>
      </c>
      <c r="G23" s="29" t="n">
        <f aca="false">IF(OR(Controls!$D$34&lt;&gt;"Inputs entered",Controls!$D$98&lt;&gt;"Inputs entered",Financing!$I$18&lt;&gt;"Inputs entered"),"",Controls!G72+'Deal cash flow'!G21-SUM(G12,G14))</f>
        <v>12.76</v>
      </c>
      <c r="H23" s="29" t="n">
        <f aca="false">IF(OR(Controls!$D$34&lt;&gt;"Inputs entered",Controls!$D$98&lt;&gt;"Inputs entered",Financing!$I$18&lt;&gt;"Inputs entered"),"",Controls!H72+'Deal cash flow'!H21-SUM(H12,H14))</f>
        <v>14.74</v>
      </c>
      <c r="I23" s="29" t="n">
        <f aca="false">IF(OR(Controls!$D$34&lt;&gt;"Inputs entered",Controls!$D$98&lt;&gt;"Inputs entered",Financing!$I$18&lt;&gt;"Inputs entered"),"",Controls!I72+'Deal cash flow'!I21-SUM(I12,I14))</f>
        <v>6.22</v>
      </c>
      <c r="J23" s="1"/>
      <c r="K23" s="1"/>
      <c r="L23" s="1"/>
      <c r="M23" s="1"/>
    </row>
    <row r="24" customFormat="false" ht="24.75" hidden="false" customHeight="true" outlineLevel="0" collapsed="false">
      <c r="A24" s="1"/>
      <c r="B24" s="1"/>
      <c r="C24" s="1" t="s">
        <v>183</v>
      </c>
      <c r="D24" s="7"/>
      <c r="E24" s="29" t="n">
        <f aca="false">IF(OR(Controls!$D$34&lt;&gt;"Inputs entered",Controls!$D$98&lt;&gt;"Inputs entered",Financing!$I$18&lt;&gt;"Inputs entered"),"",E23)</f>
        <v>7.35</v>
      </c>
      <c r="F24" s="29" t="n">
        <f aca="false">IF(OR(Controls!$D$34&lt;&gt;"Inputs entered",Controls!$D$98&lt;&gt;"Inputs entered",Financing!$I$18&lt;&gt;"Inputs entered"),"",E24+F23)</f>
        <v>16.8825</v>
      </c>
      <c r="G24" s="29" t="n">
        <f aca="false">IF(OR(Controls!$D$34&lt;&gt;"Inputs entered",Controls!$D$98&lt;&gt;"Inputs entered",Financing!$I$18&lt;&gt;"Inputs entered"),"",F24+G23)</f>
        <v>29.6425</v>
      </c>
      <c r="H24" s="29" t="n">
        <f aca="false">IF(OR(Controls!$D$34&lt;&gt;"Inputs entered",Controls!$D$98&lt;&gt;"Inputs entered",Financing!$I$18&lt;&gt;"Inputs entered"),"",G24+H23)</f>
        <v>44.3825</v>
      </c>
      <c r="I24" s="29" t="n">
        <f aca="false">IF(OR(Controls!$D$34&lt;&gt;"Inputs entered",Controls!$D$98&lt;&gt;"Inputs entered",Financing!$I$18&lt;&gt;"Inputs entered"),"",H24+I23)</f>
        <v>50.6025</v>
      </c>
      <c r="J24" s="1"/>
      <c r="K24" s="1"/>
      <c r="L24" s="1"/>
      <c r="M24" s="1"/>
    </row>
    <row r="25" customFormat="false" ht="24.75" hidden="false" customHeight="true" outlineLevel="0" collapsed="false">
      <c r="A25" s="1"/>
      <c r="B25" s="1"/>
      <c r="C25" s="1"/>
      <c r="D25" s="7"/>
      <c r="E25" s="7"/>
      <c r="F25" s="7"/>
      <c r="G25" s="7"/>
      <c r="H25" s="7"/>
      <c r="I25" s="7"/>
      <c r="J25" s="1"/>
      <c r="K25" s="1"/>
      <c r="L25" s="1"/>
      <c r="M25" s="1"/>
    </row>
    <row r="26" customFormat="false" ht="24.75" hidden="false" customHeight="true" outlineLevel="0" collapsed="false">
      <c r="A26" s="1"/>
      <c r="B26" s="1"/>
      <c r="C26" s="1" t="s">
        <v>184</v>
      </c>
      <c r="D26" s="7"/>
      <c r="E26" s="29" t="n">
        <f aca="false">IF(OR(Controls!$D$34&lt;&gt;"Inputs entered",Controls!$D$98&lt;&gt;"Inputs entered",Financing!$I$18&lt;&gt;"Inputs entered"),"",IF(E16=0,IF(E11&lt;=Controls!$D$29*E9,Financing!$I$10,-1),(Controls!$D$29*E9-E11)/E16))</f>
        <v>39</v>
      </c>
      <c r="F26" s="29" t="n">
        <f aca="false">IF(OR(Controls!$D$34&lt;&gt;"Inputs entered",Controls!$D$98&lt;&gt;"Inputs entered",Financing!$I$18&lt;&gt;"Inputs entered"),"",IF(F16=0,IF(F11&lt;=Controls!$D$29*F9,Financing!$I$10,-1),(Controls!$D$29*F9-F11)/F16))</f>
        <v>53.8705882352941</v>
      </c>
      <c r="G26" s="29" t="n">
        <f aca="false">IF(OR(Controls!$D$34&lt;&gt;"Inputs entered",Controls!$D$98&lt;&gt;"Inputs entered",Financing!$I$18&lt;&gt;"Inputs entered"),"",IF(G16=0,IF(G11&lt;=Controls!$D$29*G9,Financing!$I$10,-1),(Controls!$D$29*G9-G11)/G16))</f>
        <v>75.3714285714286</v>
      </c>
      <c r="H26" s="29" t="n">
        <f aca="false">IF(OR(Controls!$D$34&lt;&gt;"Inputs entered",Controls!$D$98&lt;&gt;"Inputs entered",Financing!$I$18&lt;&gt;"Inputs entered"),"",IF(H16=0,IF(H11&lt;=Controls!$D$29*H9,Financing!$I$10,-1),(Controls!$D$29*H9-H11)/H16))</f>
        <v>106.8</v>
      </c>
      <c r="I26" s="29" t="n">
        <f aca="false">IF(OR(Controls!$D$34&lt;&gt;"Inputs entered",Controls!$D$98&lt;&gt;"Inputs entered",Financing!$I$18&lt;&gt;"Inputs entered"),"",IF(I16=0,IF(I11&lt;=Controls!$D$29*I9,Financing!$I$10,-1),(Controls!$D$29*I9-I11)/I16))</f>
        <v>161.8</v>
      </c>
      <c r="J26" s="1"/>
      <c r="K26" s="1"/>
      <c r="L26" s="1"/>
      <c r="M26" s="1"/>
    </row>
    <row r="27" customFormat="false" ht="24.75" hidden="false" customHeight="true" outlineLevel="0" collapsed="false">
      <c r="A27" s="1"/>
      <c r="B27" s="1"/>
      <c r="C27" s="1" t="s">
        <v>185</v>
      </c>
      <c r="D27" s="7"/>
      <c r="E27" s="29" t="n">
        <f aca="false">IF(OR(Controls!$D$34&lt;&gt;"Inputs entered",Controls!$D$98&lt;&gt;"Inputs entered",Financing!$I$18&lt;&gt;"Inputs entered"),"",IF(E19=0,IF(E14&lt;=Controls!$D$30^(-1)*E9,Financing!$I$10,-1),(E9/Controls!$D$30-E14)/E19))</f>
        <v>63.75</v>
      </c>
      <c r="F27" s="29" t="n">
        <f aca="false">IF(OR(Controls!$D$34&lt;&gt;"Inputs entered",Controls!$D$98&lt;&gt;"Inputs entered",Financing!$I$18&lt;&gt;"Inputs entered"),"",IF(F19=0,IF(F14&lt;=Controls!$D$30^(-1)*F9,Financing!$I$10,-1),(F9/Controls!$D$30-F14)/F19))</f>
        <v>85.343137254902</v>
      </c>
      <c r="G27" s="29" t="n">
        <f aca="false">IF(OR(Controls!$D$34&lt;&gt;"Inputs entered",Controls!$D$98&lt;&gt;"Inputs entered",Financing!$I$18&lt;&gt;"Inputs entered"),"",IF(G19=0,IF(G14&lt;=Controls!$D$30^(-1)*G9,Financing!$I$10,-1),(G9/Controls!$D$30-G14)/G19))</f>
        <v>116.547619047619</v>
      </c>
      <c r="H27" s="29" t="n">
        <f aca="false">IF(OR(Controls!$D$34&lt;&gt;"Inputs entered",Controls!$D$98&lt;&gt;"Inputs entered",Financing!$I$18&lt;&gt;"Inputs entered"),"",IF(H19=0,IF(H14&lt;=Controls!$D$30^(-1)*H9,Financing!$I$10,-1),(H9/Controls!$D$30-H14)/H19))</f>
        <v>162.272727272727</v>
      </c>
      <c r="I27" s="29" t="n">
        <f aca="false">IF(OR(Controls!$D$34&lt;&gt;"Inputs entered",Controls!$D$98&lt;&gt;"Inputs entered",Financing!$I$18&lt;&gt;"Inputs entered"),"",IF(I19=0,IF(I14&lt;=Controls!$D$30^(-1)*I9,Financing!$I$10,-1),(I9/Controls!$D$30-I14)/I19))</f>
        <v>242.291666666667</v>
      </c>
      <c r="J27" s="1"/>
      <c r="K27" s="1"/>
      <c r="L27" s="1"/>
      <c r="M27" s="1"/>
    </row>
    <row r="28" customFormat="false" ht="24.75" hidden="false" customHeight="true" outlineLevel="0" collapsed="false">
      <c r="A28" s="1"/>
      <c r="B28" s="1"/>
      <c r="C28" s="1" t="s">
        <v>186</v>
      </c>
      <c r="D28" s="7"/>
      <c r="E28" s="29" t="n">
        <f aca="false">IF(OR(COUNT(E24,E21,$D$36)&lt;&gt;3,Financing!$I$18&lt;&gt;"Inputs entered"),"",$D$36+SUM(Financing!$I$7,Financing!$I$12)-SUM(Controls!$D$19:$D$20)+E24-E21*Financing!$I$7)</f>
        <v>33.59</v>
      </c>
      <c r="F28" s="29" t="n">
        <f aca="false">IF(OR(COUNT(F24,F21,$D$36)&lt;&gt;3,Financing!$I$18&lt;&gt;"Inputs entered"),"",$D$36+SUM(Financing!$I$7,Financing!$I$12)-SUM(Controls!$D$19:$D$20)+F24-F21*Financing!$I$7)</f>
        <v>40.5065</v>
      </c>
      <c r="G28" s="29" t="n">
        <f aca="false">IF(OR(COUNT(G24,G21,$D$36)&lt;&gt;3,Financing!$I$18&lt;&gt;"Inputs entered"),"",$D$36+SUM(Financing!$I$7,Financing!$I$12)-SUM(Controls!$D$19:$D$20)+G24-G21*Financing!$I$7)</f>
        <v>50.7945</v>
      </c>
      <c r="H28" s="29" t="n">
        <f aca="false">IF(OR(COUNT(H24,H21,$D$36)&lt;&gt;3,Financing!$I$18&lt;&gt;"Inputs entered"),"",$D$36+SUM(Financing!$I$7,Financing!$I$12)-SUM(Controls!$D$19:$D$20)+H24-H21*Financing!$I$7)</f>
        <v>63.2065</v>
      </c>
      <c r="I28" s="29" t="n">
        <f aca="false">IF(OR(COUNT(I24,I21,$D$36)&lt;&gt;3,Financing!$I$18&lt;&gt;"Inputs entered"),"",$D$36+SUM(Financing!$I$7,Financing!$I$12)-SUM(Controls!$D$19:$D$20)+I24-I21*Financing!$I$7)</f>
        <v>64.2425</v>
      </c>
      <c r="J28" s="1"/>
      <c r="K28" s="1"/>
      <c r="L28" s="1"/>
      <c r="M28" s="1"/>
    </row>
    <row r="29" customFormat="false" ht="24.75" hidden="false" customHeight="true" outlineLevel="0" collapsed="false">
      <c r="A29" s="1"/>
      <c r="B29" s="1"/>
      <c r="C29" s="1" t="s">
        <v>187</v>
      </c>
      <c r="D29" s="7"/>
      <c r="E29" s="28" t="n">
        <f aca="false">IF(COUNT(E26:E27)&lt;&gt;2,"",MIN(E26:E27))</f>
        <v>39</v>
      </c>
      <c r="F29" s="28" t="n">
        <f aca="false">IF(COUNT(F26:F27)&lt;&gt;2,"",MIN(F26:F27))</f>
        <v>53.8705882352941</v>
      </c>
      <c r="G29" s="28" t="n">
        <f aca="false">IF(COUNT(G26:G27)&lt;&gt;2,"",MIN(G26:G27))</f>
        <v>75.3714285714286</v>
      </c>
      <c r="H29" s="28" t="n">
        <f aca="false">IF(COUNT(H26:H27)&lt;&gt;2,"",MIN(H26:H27))</f>
        <v>106.8</v>
      </c>
      <c r="I29" s="28" t="n">
        <f aca="false">IF(COUNT(I26:I27)&lt;&gt;2,"",MIN(I26:I27))</f>
        <v>161.8</v>
      </c>
      <c r="J29" s="1"/>
      <c r="K29" s="1"/>
      <c r="L29" s="1"/>
      <c r="M29" s="1"/>
    </row>
    <row r="30" customFormat="false" ht="24.75" hidden="false" customHeight="true" outlineLevel="0" collapsed="false">
      <c r="A30" s="1"/>
      <c r="B30" s="1"/>
      <c r="C30" s="1"/>
      <c r="D30" s="7"/>
      <c r="E30" s="7"/>
      <c r="F30" s="7"/>
      <c r="G30" s="7"/>
      <c r="H30" s="7"/>
      <c r="I30" s="7"/>
      <c r="J30" s="1"/>
      <c r="K30" s="1"/>
      <c r="L30" s="1"/>
      <c r="M30" s="1"/>
    </row>
    <row r="31" customFormat="false" ht="24.75" hidden="false" customHeight="true" outlineLevel="0" collapsed="false">
      <c r="A31" s="1"/>
      <c r="B31" s="1"/>
      <c r="C31" s="1" t="s">
        <v>188</v>
      </c>
      <c r="D31" s="29" t="n">
        <f aca="false">IF(OR(NOT(ISNUMBER(D36)),Financing!I18&lt;&gt;"Inputs entered"),"",D36+SUM(Financing!I7,Financing!I12)-SUM(Controls!D19:D20))</f>
        <v>29</v>
      </c>
      <c r="E31" s="7"/>
      <c r="F31" s="7"/>
      <c r="G31" s="7"/>
      <c r="H31" s="7"/>
      <c r="I31" s="7"/>
      <c r="J31" s="1"/>
      <c r="K31" s="1"/>
      <c r="L31" s="1"/>
      <c r="M31" s="1"/>
    </row>
    <row r="32" customFormat="false" ht="24.75" hidden="false" customHeight="true" outlineLevel="0" collapsed="false">
      <c r="A32" s="1"/>
      <c r="B32" s="1"/>
      <c r="C32" s="1"/>
      <c r="D32" s="7"/>
      <c r="E32" s="7"/>
      <c r="F32" s="7"/>
      <c r="G32" s="7"/>
      <c r="H32" s="7"/>
      <c r="I32" s="7"/>
      <c r="J32" s="1"/>
      <c r="K32" s="1"/>
      <c r="L32" s="1"/>
      <c r="M32" s="1"/>
    </row>
    <row r="33" customFormat="false" ht="24.75" hidden="false" customHeight="true" outlineLevel="0" collapsed="false">
      <c r="A33" s="1"/>
      <c r="B33" s="1"/>
      <c r="C33" s="1"/>
      <c r="D33" s="7"/>
      <c r="E33" s="7"/>
      <c r="F33" s="7"/>
      <c r="G33" s="7"/>
      <c r="H33" s="7"/>
      <c r="I33" s="7"/>
      <c r="J33" s="1"/>
      <c r="K33" s="1"/>
      <c r="L33" s="1"/>
      <c r="M33" s="1"/>
    </row>
    <row r="34" customFormat="false" ht="36.75" hidden="false" customHeight="true" outlineLevel="0" collapsed="false">
      <c r="A34" s="1"/>
      <c r="B34" s="1"/>
      <c r="C34" s="8" t="s">
        <v>189</v>
      </c>
      <c r="D34" s="19" t="n">
        <f aca="false">IF(OR(COUNT(E29:I29)&lt;&gt;5,MIN(E13:I13)&lt;0),"",MAX(0,MIN(E29:I29)))</f>
        <v>39</v>
      </c>
      <c r="E34" s="7"/>
      <c r="F34" s="7"/>
      <c r="G34" s="7"/>
      <c r="H34" s="7"/>
      <c r="I34" s="7"/>
      <c r="J34" s="1"/>
      <c r="K34" s="1"/>
      <c r="L34" s="1"/>
      <c r="M34" s="1"/>
    </row>
    <row r="35" customFormat="false" ht="36.75" hidden="false" customHeight="true" outlineLevel="0" collapsed="false">
      <c r="A35" s="1"/>
      <c r="B35" s="1"/>
      <c r="C35" s="8" t="s">
        <v>11</v>
      </c>
      <c r="D35" s="33" t="n">
        <f aca="false">IF(NOT(ISNUMBER(D34)),"",IF(Financing!I11="Committed",MIN(D34,Financing!I10),0))</f>
        <v>0</v>
      </c>
      <c r="E35" s="7"/>
      <c r="F35" s="7"/>
      <c r="G35" s="7"/>
      <c r="H35" s="7"/>
      <c r="I35" s="7"/>
      <c r="J35" s="1"/>
      <c r="K35" s="1"/>
      <c r="L35" s="1"/>
      <c r="M35" s="1"/>
    </row>
    <row r="36" customFormat="false" ht="36.75" hidden="false" customHeight="true" outlineLevel="0" collapsed="false">
      <c r="A36" s="1"/>
      <c r="B36" s="1"/>
      <c r="C36" s="8" t="s">
        <v>190</v>
      </c>
      <c r="D36" s="33" t="n">
        <f aca="false">IF(Controls!D34&lt;&gt;"Inputs entered","",MAX(0,Controls!D23-SUM(Controls!D24:D26)))</f>
        <v>15</v>
      </c>
      <c r="E36" s="7"/>
      <c r="F36" s="7"/>
      <c r="G36" s="7"/>
      <c r="H36" s="7"/>
      <c r="I36" s="7"/>
      <c r="J36" s="1"/>
      <c r="K36" s="1"/>
      <c r="L36" s="1"/>
      <c r="M36" s="1"/>
    </row>
    <row r="37" customFormat="false" ht="36.75" hidden="false" customHeight="true" outlineLevel="0" collapsed="false">
      <c r="A37" s="1"/>
      <c r="B37" s="1"/>
      <c r="C37" s="8" t="s">
        <v>12</v>
      </c>
      <c r="D37" s="33" t="str">
        <f aca="false">IF(OR(COUNT(E28:I28,D31,D35)&lt;&gt;7,D38&lt;&gt;"Capacity calculated",Financing!I22&lt;&gt;"Funding confirmed",Financing!I7&gt;D35,Financing!I19&gt;Controls!D31),"",MIN(E28:I28,D31))</f>
        <v/>
      </c>
      <c r="E37" s="7"/>
      <c r="F37" s="7"/>
      <c r="G37" s="7"/>
      <c r="H37" s="7"/>
      <c r="I37" s="7"/>
      <c r="J37" s="1"/>
      <c r="K37" s="1"/>
      <c r="L37" s="1"/>
      <c r="M37" s="1"/>
    </row>
    <row r="38" customFormat="false" ht="36.75" hidden="false" customHeight="true" outlineLevel="0" collapsed="false">
      <c r="A38" s="1"/>
      <c r="B38" s="1"/>
      <c r="C38" s="8" t="s">
        <v>191</v>
      </c>
      <c r="D38" s="33" t="str">
        <f aca="false">IF(OR(COUNT(E29:I29)&lt;&gt;5,MIN(E13:I13)&lt;0),"Invalid debt / inputs",IF(OR(MIN(E29:I29)&lt;0,Controls!D23&lt;SUM(Controls!D24:D26)),"Hold: zero-debt capacity","Capacity calculated"))</f>
        <v>Capacity calculated</v>
      </c>
      <c r="E38" s="7"/>
      <c r="F38" s="7"/>
      <c r="G38" s="7"/>
      <c r="H38" s="7"/>
      <c r="I38" s="7"/>
      <c r="J38" s="1"/>
      <c r="K38" s="1"/>
      <c r="L38" s="1"/>
      <c r="M38" s="1"/>
    </row>
    <row r="39" customFormat="false" ht="24.75" hidden="false" customHeight="true" outlineLevel="0" collapsed="false">
      <c r="A39" s="1"/>
      <c r="B39" s="1"/>
      <c r="C39" s="1"/>
      <c r="D39" s="7"/>
      <c r="E39" s="7"/>
      <c r="F39" s="7"/>
      <c r="G39" s="7"/>
      <c r="H39" s="7"/>
      <c r="I39" s="7"/>
      <c r="J39" s="1"/>
      <c r="K39" s="1"/>
      <c r="L39" s="1"/>
      <c r="M39" s="1"/>
    </row>
    <row r="40" customFormat="false" ht="24.75" hidden="false" customHeight="true" outlineLevel="0" collapsed="false">
      <c r="A40" s="1"/>
      <c r="B40" s="1"/>
      <c r="C40" s="1"/>
      <c r="D40" s="7"/>
      <c r="E40" s="7"/>
      <c r="F40" s="7"/>
      <c r="G40" s="7"/>
      <c r="H40" s="7"/>
      <c r="I40" s="7"/>
      <c r="J40" s="1"/>
      <c r="K40" s="1"/>
      <c r="L40" s="1"/>
      <c r="M40" s="1"/>
    </row>
    <row r="41" customFormat="false" ht="24.75" hidden="false" customHeight="true" outlineLevel="0" collapsed="false">
      <c r="A41" s="1"/>
      <c r="B41" s="1"/>
      <c r="C41" s="1" t="s">
        <v>192</v>
      </c>
      <c r="D41" s="7"/>
      <c r="E41" s="29" t="n">
        <f aca="false">IF(OR(Controls!$D$34&lt;&gt;"Inputs entered",Controls!$D$98&lt;&gt;"Inputs entered",Financing!$I$18&lt;&gt;"Inputs entered"),"",E16*Financing!$I$7)</f>
        <v>12</v>
      </c>
      <c r="F41" s="29" t="n">
        <f aca="false">IF(OR(Controls!$D$34&lt;&gt;"Inputs entered",Controls!$D$98&lt;&gt;"Inputs entered",Financing!$I$18&lt;&gt;"Inputs entered"),"",F16*Financing!$I$7)</f>
        <v>10.2</v>
      </c>
      <c r="G41" s="29" t="n">
        <f aca="false">IF(OR(Controls!$D$34&lt;&gt;"Inputs entered",Controls!$D$98&lt;&gt;"Inputs entered",Financing!$I$18&lt;&gt;"Inputs entered"),"",G16*Financing!$I$7)</f>
        <v>8.4</v>
      </c>
      <c r="H41" s="29" t="n">
        <f aca="false">IF(OR(Controls!$D$34&lt;&gt;"Inputs entered",Controls!$D$98&lt;&gt;"Inputs entered",Financing!$I$18&lt;&gt;"Inputs entered"),"",H16*Financing!$I$7)</f>
        <v>6.6</v>
      </c>
      <c r="I41" s="29" t="n">
        <f aca="false">IF(OR(Controls!$D$34&lt;&gt;"Inputs entered",Controls!$D$98&lt;&gt;"Inputs entered",Financing!$I$18&lt;&gt;"Inputs entered"),"",I16*Financing!$I$7)</f>
        <v>4.8</v>
      </c>
      <c r="J41" s="1"/>
      <c r="K41" s="1"/>
      <c r="L41" s="1"/>
      <c r="M41" s="1"/>
    </row>
    <row r="42" customFormat="false" ht="24.75" hidden="false" customHeight="true" outlineLevel="0" collapsed="false">
      <c r="A42" s="1"/>
      <c r="B42" s="1"/>
      <c r="C42" s="1" t="s">
        <v>193</v>
      </c>
      <c r="D42" s="7"/>
      <c r="E42" s="29" t="n">
        <f aca="false">IF(OR(Controls!$D$34&lt;&gt;"Inputs entered",Controls!$D$98&lt;&gt;"Inputs entered",Financing!$I$18&lt;&gt;"Inputs entered"),"",E17*Financing!$I$7)</f>
        <v>1.8</v>
      </c>
      <c r="F42" s="29" t="n">
        <f aca="false">IF(OR(Controls!$D$34&lt;&gt;"Inputs entered",Controls!$D$98&lt;&gt;"Inputs entered",Financing!$I$18&lt;&gt;"Inputs entered"),"",F17*Financing!$I$7)</f>
        <v>1.8</v>
      </c>
      <c r="G42" s="29" t="n">
        <f aca="false">IF(OR(Controls!$D$34&lt;&gt;"Inputs entered",Controls!$D$98&lt;&gt;"Inputs entered",Financing!$I$18&lt;&gt;"Inputs entered"),"",G17*Financing!$I$7)</f>
        <v>1.8</v>
      </c>
      <c r="H42" s="29" t="n">
        <f aca="false">IF(OR(Controls!$D$34&lt;&gt;"Inputs entered",Controls!$D$98&lt;&gt;"Inputs entered",Financing!$I$18&lt;&gt;"Inputs entered"),"",H17*Financing!$I$7)</f>
        <v>1.8</v>
      </c>
      <c r="I42" s="29" t="n">
        <f aca="false">IF(OR(Controls!$D$34&lt;&gt;"Inputs entered",Controls!$D$98&lt;&gt;"Inputs entered",Financing!$I$18&lt;&gt;"Inputs entered"),"",I17*Financing!$I$7)</f>
        <v>4.8</v>
      </c>
      <c r="J42" s="1"/>
      <c r="K42" s="1"/>
      <c r="L42" s="1"/>
      <c r="M42" s="1"/>
    </row>
    <row r="43" customFormat="false" ht="24.75" hidden="false" customHeight="true" outlineLevel="0" collapsed="false">
      <c r="A43" s="1"/>
      <c r="B43" s="1"/>
      <c r="C43" s="1" t="s">
        <v>194</v>
      </c>
      <c r="D43" s="7"/>
      <c r="E43" s="29" t="n">
        <f aca="false">IF(OR(Controls!$D$34&lt;&gt;"Inputs entered",Controls!$D$98&lt;&gt;"Inputs entered",Financing!$I$18&lt;&gt;"Inputs entered"),"",E18*Financing!$I$7)</f>
        <v>10.2</v>
      </c>
      <c r="F43" s="29" t="n">
        <f aca="false">IF(OR(Controls!$D$34&lt;&gt;"Inputs entered",Controls!$D$98&lt;&gt;"Inputs entered",Financing!$I$18&lt;&gt;"Inputs entered"),"",F18*Financing!$I$7)</f>
        <v>8.4</v>
      </c>
      <c r="G43" s="29" t="n">
        <f aca="false">IF(OR(Controls!$D$34&lt;&gt;"Inputs entered",Controls!$D$98&lt;&gt;"Inputs entered",Financing!$I$18&lt;&gt;"Inputs entered"),"",G18*Financing!$I$7)</f>
        <v>6.6</v>
      </c>
      <c r="H43" s="29" t="n">
        <f aca="false">IF(OR(Controls!$D$34&lt;&gt;"Inputs entered",Controls!$D$98&lt;&gt;"Inputs entered",Financing!$I$18&lt;&gt;"Inputs entered"),"",H18*Financing!$I$7)</f>
        <v>4.8</v>
      </c>
      <c r="I43" s="29" t="n">
        <f aca="false">IF(OR(Controls!$D$34&lt;&gt;"Inputs entered",Controls!$D$98&lt;&gt;"Inputs entered",Financing!$I$18&lt;&gt;"Inputs entered"),"",I18*Financing!$I$7)</f>
        <v>0</v>
      </c>
      <c r="J43" s="1"/>
      <c r="K43" s="1"/>
      <c r="L43" s="1"/>
      <c r="M43" s="1"/>
    </row>
    <row r="44" customFormat="false" ht="24.75" hidden="false" customHeight="true" outlineLevel="0" collapsed="false">
      <c r="A44" s="1"/>
      <c r="B44" s="1"/>
      <c r="C44" s="1" t="s">
        <v>195</v>
      </c>
      <c r="D44" s="7"/>
      <c r="E44" s="29" t="n">
        <f aca="false">IF(OR(Controls!$D$34&lt;&gt;"Inputs entered",Controls!$D$98&lt;&gt;"Inputs entered",Financing!$I$18&lt;&gt;"Inputs entered"),"",E19*Financing!$I$7)</f>
        <v>0.96</v>
      </c>
      <c r="F44" s="29" t="n">
        <f aca="false">IF(OR(Controls!$D$34&lt;&gt;"Inputs entered",Controls!$D$98&lt;&gt;"Inputs entered",Financing!$I$18&lt;&gt;"Inputs entered"),"",F19*Financing!$I$7)</f>
        <v>0.816</v>
      </c>
      <c r="G44" s="29" t="n">
        <f aca="false">IF(OR(Controls!$D$34&lt;&gt;"Inputs entered",Controls!$D$98&lt;&gt;"Inputs entered",Financing!$I$18&lt;&gt;"Inputs entered"),"",G19*Financing!$I$7)</f>
        <v>0.672</v>
      </c>
      <c r="H44" s="29" t="n">
        <f aca="false">IF(OR(Controls!$D$34&lt;&gt;"Inputs entered",Controls!$D$98&lt;&gt;"Inputs entered",Financing!$I$18&lt;&gt;"Inputs entered"),"",H19*Financing!$I$7)</f>
        <v>0.528</v>
      </c>
      <c r="I44" s="29" t="n">
        <f aca="false">IF(OR(Controls!$D$34&lt;&gt;"Inputs entered",Controls!$D$98&lt;&gt;"Inputs entered",Financing!$I$18&lt;&gt;"Inputs entered"),"",I19*Financing!$I$7)</f>
        <v>0.384</v>
      </c>
      <c r="J44" s="1"/>
      <c r="K44" s="1"/>
      <c r="L44" s="1"/>
      <c r="M44" s="1"/>
    </row>
    <row r="45" customFormat="false" ht="24.75" hidden="false" customHeight="true" outlineLevel="0" collapsed="false">
      <c r="A45" s="1"/>
      <c r="B45" s="1"/>
      <c r="C45" s="1" t="s">
        <v>196</v>
      </c>
      <c r="D45" s="29" t="n">
        <f aca="false">IF(OR(Controls!D34&lt;&gt;"Inputs entered",Financing!I18&lt;&gt;"Inputs entered"),"",Controls!D23-Controls!D24-Controls!D26-Financing!I20)</f>
        <v>-1</v>
      </c>
      <c r="E45" s="29" t="n">
        <f aca="false">IF(OR(Controls!$D$34&lt;&gt;"Inputs entered",Controls!$D$98&lt;&gt;"Inputs entered",Financing!$I$18&lt;&gt;"Inputs entered"),"",D45+E23-SUM(E42,E44))</f>
        <v>3.59</v>
      </c>
      <c r="F45" s="29" t="n">
        <f aca="false">IF(OR(Controls!$D$34&lt;&gt;"Inputs entered",Controls!$D$98&lt;&gt;"Inputs entered",Financing!$I$18&lt;&gt;"Inputs entered"),"",E45+F23-SUM(F42,F44))</f>
        <v>10.5065</v>
      </c>
      <c r="G45" s="29" t="n">
        <f aca="false">IF(OR(Controls!$D$34&lt;&gt;"Inputs entered",Controls!$D$98&lt;&gt;"Inputs entered",Financing!$I$18&lt;&gt;"Inputs entered"),"",F45+G23-SUM(G42,G44))</f>
        <v>20.7945</v>
      </c>
      <c r="H45" s="29" t="n">
        <f aca="false">IF(OR(Controls!$D$34&lt;&gt;"Inputs entered",Controls!$D$98&lt;&gt;"Inputs entered",Financing!$I$18&lt;&gt;"Inputs entered"),"",G45+H23-SUM(H42,H44))</f>
        <v>33.2065</v>
      </c>
      <c r="I45" s="29" t="n">
        <f aca="false">IF(OR(Controls!$D$34&lt;&gt;"Inputs entered",Controls!$D$98&lt;&gt;"Inputs entered",Financing!$I$18&lt;&gt;"Inputs entered"),"",H45+I23-SUM(I42,I44))</f>
        <v>34.2425</v>
      </c>
      <c r="J45" s="1"/>
      <c r="K45" s="1"/>
      <c r="L45" s="1"/>
      <c r="M45" s="1"/>
    </row>
    <row r="46" customFormat="false" ht="24.75" hidden="false" customHeight="true" outlineLevel="0" collapsed="false">
      <c r="A46" s="1"/>
      <c r="B46" s="1"/>
      <c r="C46" s="1" t="s">
        <v>197</v>
      </c>
      <c r="D46" s="29" t="n">
        <f aca="false">IF(NOT(ISNUMBER(D45)),"",D45-Controls!D25)</f>
        <v>-6</v>
      </c>
      <c r="E46" s="29" t="n">
        <f aca="false">IF(OR(Controls!$D$34&lt;&gt;"Inputs entered",Controls!$D$98&lt;&gt;"Inputs entered",Financing!$I$18&lt;&gt;"Inputs entered"),"",E45-Controls!$D$25)</f>
        <v>-1.41</v>
      </c>
      <c r="F46" s="29" t="n">
        <f aca="false">IF(OR(Controls!$D$34&lt;&gt;"Inputs entered",Controls!$D$98&lt;&gt;"Inputs entered",Financing!$I$18&lt;&gt;"Inputs entered"),"",F45-Controls!$D$25)</f>
        <v>5.5065</v>
      </c>
      <c r="G46" s="29" t="n">
        <f aca="false">IF(OR(Controls!$D$34&lt;&gt;"Inputs entered",Controls!$D$98&lt;&gt;"Inputs entered",Financing!$I$18&lt;&gt;"Inputs entered"),"",G45-Controls!$D$25)</f>
        <v>15.7945</v>
      </c>
      <c r="H46" s="29" t="n">
        <f aca="false">IF(OR(Controls!$D$34&lt;&gt;"Inputs entered",Controls!$D$98&lt;&gt;"Inputs entered",Financing!$I$18&lt;&gt;"Inputs entered"),"",H45-Controls!$D$25)</f>
        <v>28.2065</v>
      </c>
      <c r="I46" s="29" t="n">
        <f aca="false">IF(OR(Controls!$D$34&lt;&gt;"Inputs entered",Controls!$D$98&lt;&gt;"Inputs entered",Financing!$I$18&lt;&gt;"Inputs entered"),"",I45-Controls!$D$25)</f>
        <v>29.2425</v>
      </c>
      <c r="J46" s="1"/>
      <c r="K46" s="1"/>
      <c r="L46" s="1"/>
      <c r="M46" s="1"/>
    </row>
    <row r="47" customFormat="false" ht="24.75" hidden="false" customHeight="true" outlineLevel="0" collapsed="false">
      <c r="A47" s="1"/>
      <c r="B47" s="1"/>
      <c r="C47" s="1" t="s">
        <v>198</v>
      </c>
      <c r="D47" s="7"/>
      <c r="E47" s="36" t="n">
        <f aca="false">IF(OR(Controls!$D$34&lt;&gt;"Inputs entered",Controls!$D$98&lt;&gt;"Inputs entered",Financing!$I$18&lt;&gt;"Inputs entered"),"",IF(E9&lt;=0,"n.a.",SUM(E11,E41)/E9))</f>
        <v>1.5</v>
      </c>
      <c r="F47" s="36" t="n">
        <f aca="false">IF(OR(Controls!$D$34&lt;&gt;"Inputs entered",Controls!$D$98&lt;&gt;"Inputs entered",Financing!$I$18&lt;&gt;"Inputs entered"),"",IF(F9&lt;=0,"n.a.",SUM(F11,F41)/F9))</f>
        <v>1.21424987456096</v>
      </c>
      <c r="G47" s="36" t="n">
        <f aca="false">IF(OR(Controls!$D$34&lt;&gt;"Inputs entered",Controls!$D$98&lt;&gt;"Inputs entered",Financing!$I$18&lt;&gt;"Inputs entered"),"",IF(G9&lt;=0,"n.a.",SUM(G11,G41)/G9))</f>
        <v>0.976277372262774</v>
      </c>
      <c r="H47" s="36" t="n">
        <f aca="false">IF(OR(Controls!$D$34&lt;&gt;"Inputs entered",Controls!$D$98&lt;&gt;"Inputs entered",Financing!$I$18&lt;&gt;"Inputs entered"),"",IF(H9&lt;=0,"n.a.",SUM(H11,H41)/H9))</f>
        <v>0.78880407124682</v>
      </c>
      <c r="I47" s="36" t="n">
        <f aca="false">IF(OR(Controls!$D$34&lt;&gt;"Inputs entered",Controls!$D$98&lt;&gt;"Inputs entered",Financing!$I$18&lt;&gt;"Inputs entered"),"",IF(I9&lt;=0,"n.a.",SUM(I11,I41)/I9))</f>
        <v>0.625990491283677</v>
      </c>
      <c r="J47" s="1"/>
      <c r="K47" s="1"/>
      <c r="L47" s="1"/>
      <c r="M47" s="1"/>
    </row>
    <row r="48" customFormat="false" ht="24.75" hidden="false" customHeight="true" outlineLevel="0" collapsed="false">
      <c r="A48" s="1"/>
      <c r="B48" s="1"/>
      <c r="C48" s="1" t="s">
        <v>199</v>
      </c>
      <c r="D48" s="7"/>
      <c r="E48" s="36" t="n">
        <f aca="false">IF(OR(Controls!$D$34&lt;&gt;"Inputs entered",Controls!$D$98&lt;&gt;"Inputs entered",Financing!$I$18&lt;&gt;"Inputs entered"),"",IF(SUM(E14,E44)=0,"n.a.",E9/SUM(E14,E44)))</f>
        <v>9.67741935483871</v>
      </c>
      <c r="F48" s="36" t="n">
        <f aca="false">IF(OR(Controls!$D$34&lt;&gt;"Inputs entered",Controls!$D$98&lt;&gt;"Inputs entered",Financing!$I$18&lt;&gt;"Inputs entered"),"",IF(SUM(F14,F44)=0,"n.a.",F9/SUM(F14,F44)))</f>
        <v>12.0350241545894</v>
      </c>
      <c r="G48" s="36" t="n">
        <f aca="false">IF(OR(Controls!$D$34&lt;&gt;"Inputs entered",Controls!$D$98&lt;&gt;"Inputs entered",Financing!$I$18&lt;&gt;"Inputs entered"),"",IF(SUM(G14,G44)=0,"n.a.",G9/SUM(G14,G44)))</f>
        <v>15.0964187327824</v>
      </c>
      <c r="H48" s="36" t="n">
        <f aca="false">IF(OR(Controls!$D$34&lt;&gt;"Inputs entered",Controls!$D$98&lt;&gt;"Inputs entered",Financing!$I$18&lt;&gt;"Inputs entered"),"",IF(SUM(H14,H44)=0,"n.a.",H9/SUM(H14,H44)))</f>
        <v>18.8942307692308</v>
      </c>
      <c r="I48" s="36" t="n">
        <f aca="false">IF(OR(Controls!$D$34&lt;&gt;"Inputs entered",Controls!$D$98&lt;&gt;"Inputs entered",Financing!$I$18&lt;&gt;"Inputs entered"),"",IF(SUM(I14,I44)=0,"n.a.",I9/SUM(I14,I44)))</f>
        <v>24.176245210728</v>
      </c>
      <c r="J48" s="1"/>
      <c r="K48" s="1"/>
      <c r="L48" s="1"/>
      <c r="M48" s="1"/>
    </row>
    <row r="49" customFormat="false" ht="24.75" hidden="false" customHeight="true" outlineLevel="0" collapsed="false">
      <c r="A49" s="1"/>
      <c r="B49" s="1"/>
      <c r="C49" s="1"/>
      <c r="D49" s="7"/>
      <c r="E49" s="7"/>
      <c r="F49" s="7"/>
      <c r="G49" s="7"/>
      <c r="H49" s="7"/>
      <c r="I49" s="7"/>
      <c r="J49" s="1"/>
      <c r="K49" s="1"/>
      <c r="L49" s="1"/>
      <c r="M49" s="1"/>
    </row>
    <row r="50" customFormat="false" ht="36.75" hidden="false" customHeight="true" outlineLevel="0" collapsed="false">
      <c r="A50" s="1"/>
      <c r="B50" s="1"/>
      <c r="C50" s="8" t="s">
        <v>7</v>
      </c>
      <c r="D50" s="33" t="str">
        <f aca="false">IF(OR(D38&lt;&gt;"Capacity calculated",Financing!I18&lt;&gt;"Inputs entered"),"Open capacity inputs",IF(OR(Financing!I20&lt;0,Financing!I20&gt;D36,Financing!I7&gt;D35,Financing!I19&gt;Controls!D31,MIN(D46:I46)&lt;-0.000001),"Breach: proposed funding",IF(Financing!I22&lt;&gt;"Funding confirmed","Open funding commitments","Proposed funding fits")))</f>
        <v>Breach: proposed funding</v>
      </c>
      <c r="E50" s="7"/>
      <c r="F50" s="7"/>
      <c r="G50" s="7"/>
      <c r="H50" s="7"/>
      <c r="I50" s="7"/>
      <c r="J50" s="1"/>
      <c r="K50" s="1"/>
      <c r="L50" s="1"/>
      <c r="M50" s="1"/>
    </row>
    <row r="51" customFormat="false" ht="36.75" hidden="false" customHeight="true" outlineLevel="0" collapsed="false">
      <c r="A51" s="1"/>
      <c r="B51" s="1"/>
      <c r="C51" s="8"/>
      <c r="D51" s="9"/>
      <c r="E51" s="7"/>
      <c r="F51" s="7"/>
      <c r="G51" s="7"/>
      <c r="H51" s="7"/>
      <c r="I51" s="7"/>
      <c r="J51" s="1"/>
      <c r="K51" s="1"/>
      <c r="L51" s="1"/>
      <c r="M51" s="1"/>
    </row>
    <row r="52" customFormat="false" ht="36.75" hidden="false" customHeight="true" outlineLevel="0" collapsed="false">
      <c r="A52" s="1"/>
      <c r="B52" s="1"/>
      <c r="C52" s="8" t="s">
        <v>200</v>
      </c>
      <c r="D52" s="33" t="n">
        <f aca="false">IF(NOT(ISNUMBER('Deal cash flow'!D36)),"",'Deal cash flow'!D36-SUM(Controls!D19:D20))</f>
        <v>35.5117757086594</v>
      </c>
      <c r="E52" s="7"/>
      <c r="F52" s="7"/>
      <c r="G52" s="7"/>
      <c r="H52" s="7"/>
      <c r="I52" s="7"/>
      <c r="J52" s="1"/>
      <c r="K52" s="1"/>
      <c r="L52" s="1"/>
      <c r="M52" s="1"/>
    </row>
    <row r="53" customFormat="false" ht="36.75" hidden="false" customHeight="true" outlineLevel="0" collapsed="false">
      <c r="A53" s="1"/>
      <c r="B53" s="1"/>
      <c r="C53" s="8" t="s">
        <v>16</v>
      </c>
      <c r="D53" s="33" t="n">
        <f aca="false">IF(COUNT('Deal cash flow'!E25:I26)&lt;&gt;10,"",SUM('Deal cash flow'!E25:I25)+SUM('Deal cash flow'!E26:I26)*Controls!D21)</f>
        <v>2.15753029321153</v>
      </c>
      <c r="E53" s="7"/>
      <c r="F53" s="7"/>
      <c r="G53" s="7"/>
      <c r="H53" s="7"/>
      <c r="I53" s="7"/>
      <c r="J53" s="1"/>
      <c r="K53" s="1"/>
      <c r="L53" s="1"/>
      <c r="M53" s="1"/>
    </row>
    <row r="54" customFormat="false" ht="36.75" hidden="false" customHeight="true" outlineLevel="0" collapsed="false">
      <c r="A54" s="1"/>
      <c r="B54" s="1"/>
      <c r="C54" s="8" t="s">
        <v>201</v>
      </c>
      <c r="D54" s="19" t="n">
        <f aca="false">IF(COUNT(D52:D53)&lt;&gt;2,"",SUM(D52:D53))</f>
        <v>37.669306001871</v>
      </c>
      <c r="E54" s="7"/>
      <c r="F54" s="7"/>
      <c r="G54" s="7"/>
      <c r="H54" s="7"/>
      <c r="I54" s="7"/>
      <c r="J54" s="1"/>
      <c r="K54" s="1"/>
      <c r="L54" s="1"/>
      <c r="M54" s="1"/>
    </row>
    <row r="55" customFormat="false" ht="36.75" hidden="false" customHeight="true" outlineLevel="0" collapsed="false">
      <c r="A55" s="1"/>
      <c r="B55" s="1"/>
      <c r="C55" s="8" t="s">
        <v>202</v>
      </c>
      <c r="D55" s="33" t="str">
        <f aca="false">IF(NOT(ISNUMBER(Alternatives!D29)),"",Alternatives!D29)</f>
        <v/>
      </c>
      <c r="E55" s="7"/>
      <c r="F55" s="7"/>
      <c r="G55" s="7"/>
      <c r="H55" s="7"/>
      <c r="I55" s="7"/>
      <c r="J55" s="1"/>
      <c r="K55" s="1"/>
      <c r="L55" s="1"/>
      <c r="M55" s="1"/>
    </row>
    <row r="56" customFormat="false" ht="36.75" hidden="false" customHeight="true" outlineLevel="0" collapsed="false">
      <c r="A56" s="1"/>
      <c r="B56" s="1"/>
      <c r="C56" s="8" t="s">
        <v>203</v>
      </c>
      <c r="D56" s="19" t="str">
        <f aca="false">IF(COUNT(D54:D55)&lt;&gt;2,"",D54-D55)</f>
        <v/>
      </c>
      <c r="E56" s="7"/>
      <c r="F56" s="7"/>
      <c r="G56" s="7"/>
      <c r="H56" s="7"/>
      <c r="I56" s="7"/>
      <c r="J56" s="1"/>
      <c r="K56" s="1"/>
      <c r="L56" s="1"/>
      <c r="M56" s="1"/>
    </row>
    <row r="57" customFormat="false" ht="36.75" hidden="false" customHeight="true" outlineLevel="0" collapsed="false">
      <c r="A57" s="1"/>
      <c r="B57" s="1"/>
      <c r="C57" s="8" t="s">
        <v>204</v>
      </c>
      <c r="D57" s="33" t="str">
        <f aca="false">IF(OR(COUNT(D37,D56)&lt;&gt;2,D38&lt;&gt;"Capacity calculated",Financing!I19&gt;Controls!D31),"",MIN(D37,D56,Controls!D22))</f>
        <v/>
      </c>
      <c r="E57" s="7"/>
      <c r="F57" s="7"/>
      <c r="G57" s="7"/>
      <c r="H57" s="7"/>
      <c r="I57" s="7"/>
      <c r="J57" s="1"/>
      <c r="K57" s="1"/>
      <c r="L57" s="1"/>
      <c r="M57" s="1"/>
    </row>
    <row r="58" customFormat="false" ht="36.75" hidden="false" customHeight="true" outlineLevel="0" collapsed="false">
      <c r="A58" s="1"/>
      <c r="B58" s="1"/>
      <c r="C58" s="8" t="s">
        <v>6</v>
      </c>
      <c r="D58" s="33" t="str">
        <f aca="false">IF(Controls!D9&lt;&gt;"Downside","Select Downside",IF(OR(NOT(ISNUMBER(D57)),Controls!D11="",Controls!D12&lt;&gt;"Verified",Controls!D13="",Controls!D32="",Controls!D15&lt;&gt;"Confirmed",Financing!I22&lt;&gt;"Funding confirmed",Alternatives!G15&lt;&gt;"Feasibility confirmed"),"Open evidence / inputs",IF(D57&lt;=0,"No positive price",D57)))</f>
        <v>Select Downside</v>
      </c>
      <c r="E58" s="7"/>
      <c r="F58" s="7"/>
      <c r="G58" s="7"/>
      <c r="H58" s="7"/>
      <c r="I58" s="7"/>
      <c r="J58" s="1"/>
      <c r="K58" s="1"/>
      <c r="L58" s="1"/>
      <c r="M58" s="1"/>
    </row>
    <row r="59" customFormat="false" ht="36.75" hidden="false" customHeight="true" outlineLevel="0" collapsed="false">
      <c r="A59" s="1"/>
      <c r="B59" s="1"/>
      <c r="C59" s="8" t="s">
        <v>8</v>
      </c>
      <c r="D59" s="33" t="str">
        <f aca="false">IF(NOT(ISNUMBER(D58)),"Open hard walk-away",IF(Controls!D18&gt;D58,"Hold: above walk-away",IF(D50&lt;&gt;"Proposed funding fits",D50,"Within reviewed limits")))</f>
        <v>Open hard walk-away</v>
      </c>
      <c r="E59" s="7"/>
      <c r="F59" s="7"/>
      <c r="G59" s="7"/>
      <c r="H59" s="7"/>
      <c r="I59" s="7"/>
      <c r="J59" s="1"/>
      <c r="K59" s="1"/>
      <c r="L59" s="1"/>
      <c r="M59" s="1"/>
    </row>
    <row r="60" customFormat="false" ht="24.75" hidden="false" customHeight="true" outlineLevel="0" collapsed="false">
      <c r="A60" s="1"/>
      <c r="B60" s="1"/>
      <c r="C60" s="1"/>
      <c r="D60" s="7"/>
      <c r="E60" s="7"/>
      <c r="F60" s="7"/>
      <c r="G60" s="7"/>
      <c r="H60" s="7"/>
      <c r="I60" s="7"/>
      <c r="J60" s="1"/>
      <c r="K60" s="1"/>
      <c r="L60" s="1"/>
      <c r="M60" s="1"/>
    </row>
    <row r="61" customFormat="false" ht="24.75" hidden="false" customHeight="true" outlineLevel="0" collapsed="false">
      <c r="A61" s="1"/>
      <c r="B61" s="1"/>
      <c r="C61" s="1"/>
      <c r="D61" s="7"/>
      <c r="E61" s="7"/>
      <c r="F61" s="7"/>
      <c r="G61" s="7"/>
      <c r="H61" s="7"/>
      <c r="I61" s="7"/>
      <c r="J61" s="1"/>
      <c r="K61" s="1"/>
      <c r="L61" s="1"/>
      <c r="M61" s="1"/>
    </row>
    <row r="62" customFormat="false" ht="24.75" hidden="false" customHeight="true" outlineLevel="0" collapsed="false">
      <c r="A62" s="1"/>
      <c r="B62" s="1"/>
      <c r="C62" s="3" t="s">
        <v>205</v>
      </c>
      <c r="D62" s="7"/>
      <c r="E62" s="7"/>
      <c r="F62" s="7"/>
      <c r="G62" s="7"/>
      <c r="H62" s="7"/>
      <c r="I62" s="7"/>
      <c r="J62" s="1"/>
      <c r="K62" s="1"/>
      <c r="L62" s="1"/>
      <c r="M62" s="1"/>
    </row>
    <row r="63" customFormat="false" ht="24.75" hidden="false" customHeight="true" outlineLevel="0" collapsed="false">
      <c r="A63" s="1"/>
      <c r="B63" s="1"/>
      <c r="C63" s="1"/>
      <c r="D63" s="7"/>
      <c r="E63" s="7"/>
      <c r="F63" s="7"/>
      <c r="G63" s="7"/>
      <c r="H63" s="7"/>
      <c r="I63" s="7"/>
      <c r="J63" s="1"/>
      <c r="K63" s="1"/>
      <c r="L63" s="1"/>
      <c r="M63" s="1"/>
    </row>
    <row r="64" customFormat="false" ht="24.75" hidden="false" customHeight="true" outlineLevel="0" collapsed="false">
      <c r="A64" s="1"/>
      <c r="B64" s="1"/>
      <c r="C64" s="3" t="s">
        <v>206</v>
      </c>
      <c r="D64" s="7"/>
      <c r="E64" s="7"/>
      <c r="F64" s="7"/>
      <c r="G64" s="7"/>
      <c r="H64" s="7"/>
      <c r="I64" s="7"/>
      <c r="J64" s="1"/>
      <c r="K64" s="1"/>
      <c r="L64" s="1"/>
      <c r="M64" s="1"/>
    </row>
    <row r="65" customFormat="false" ht="24.75" hidden="false" customHeight="true" outlineLevel="0" collapsed="false">
      <c r="A65" s="1"/>
      <c r="B65" s="1"/>
      <c r="C65" s="1"/>
      <c r="D65" s="7"/>
      <c r="E65" s="7"/>
      <c r="F65" s="7"/>
      <c r="G65" s="7"/>
      <c r="H65" s="7"/>
      <c r="I65" s="7"/>
      <c r="J65" s="1"/>
      <c r="K65" s="1"/>
      <c r="L65" s="1"/>
      <c r="M65" s="1"/>
    </row>
    <row r="66" customFormat="false" ht="24.75" hidden="false" customHeight="true" outlineLevel="0" collapsed="false">
      <c r="A66" s="1"/>
      <c r="B66" s="1"/>
      <c r="C66" s="3" t="s">
        <v>207</v>
      </c>
      <c r="D66" s="7"/>
      <c r="E66" s="7"/>
      <c r="F66" s="7"/>
      <c r="G66" s="7"/>
      <c r="H66" s="7"/>
      <c r="I66" s="7"/>
      <c r="J66" s="1"/>
      <c r="K66" s="1"/>
      <c r="L66" s="1"/>
      <c r="M66" s="1"/>
    </row>
    <row r="67" customFormat="false" ht="24.75" hidden="false" customHeight="true" outlineLevel="0" collapsed="false">
      <c r="A67" s="1"/>
      <c r="B67" s="1"/>
      <c r="C67" s="1"/>
      <c r="D67" s="7"/>
      <c r="E67" s="7"/>
      <c r="F67" s="7"/>
      <c r="G67" s="7"/>
      <c r="H67" s="7"/>
      <c r="I67" s="7"/>
      <c r="J67" s="1"/>
      <c r="K67" s="1"/>
      <c r="L67" s="1"/>
      <c r="M67" s="1"/>
    </row>
    <row r="68" customFormat="false" ht="24.75" hidden="false" customHeight="true" outlineLevel="0" collapsed="false">
      <c r="A68" s="1"/>
      <c r="B68" s="1"/>
      <c r="C68" s="3" t="s">
        <v>208</v>
      </c>
      <c r="D68" s="7"/>
      <c r="E68" s="7"/>
      <c r="F68" s="7"/>
      <c r="G68" s="7"/>
      <c r="H68" s="7"/>
      <c r="I68" s="7"/>
      <c r="J68" s="1"/>
      <c r="K68" s="1"/>
      <c r="L68" s="1"/>
      <c r="M68" s="1"/>
    </row>
    <row r="69" customFormat="false" ht="24.75" hidden="false" customHeight="true" outlineLevel="0" collapsed="false">
      <c r="A69" s="1"/>
      <c r="B69" s="1"/>
      <c r="C69" s="1"/>
      <c r="D69" s="7"/>
      <c r="E69" s="7"/>
      <c r="F69" s="7"/>
      <c r="G69" s="7"/>
      <c r="H69" s="7"/>
      <c r="I69" s="7"/>
      <c r="J69" s="1"/>
      <c r="K69" s="1"/>
      <c r="L69" s="1"/>
      <c r="M69" s="1"/>
    </row>
    <row r="70" customFormat="false" ht="24.75" hidden="false" customHeight="true" outlineLevel="0" collapsed="false">
      <c r="A70" s="1"/>
      <c r="B70" s="1"/>
      <c r="C70" s="1"/>
      <c r="D70" s="7"/>
      <c r="E70" s="7"/>
      <c r="F70" s="7"/>
      <c r="G70" s="7"/>
      <c r="H70" s="7"/>
      <c r="I70" s="7"/>
      <c r="J70" s="1"/>
      <c r="K70" s="1"/>
      <c r="L70" s="1"/>
      <c r="M70" s="1"/>
    </row>
    <row r="71" customFormat="false" ht="24.75" hidden="false" customHeight="true" outlineLevel="0" collapsed="false">
      <c r="A71" s="1"/>
      <c r="B71" s="1"/>
      <c r="C71" s="1"/>
      <c r="D71" s="7"/>
      <c r="E71" s="7"/>
      <c r="F71" s="7"/>
      <c r="G71" s="7"/>
      <c r="H71" s="7"/>
      <c r="I71" s="7"/>
      <c r="J71" s="1"/>
      <c r="K71" s="1"/>
      <c r="L71" s="1"/>
      <c r="M71" s="1"/>
    </row>
    <row r="72" customFormat="false" ht="24.75" hidden="false" customHeight="true" outlineLevel="0" collapsed="false">
      <c r="A72" s="1"/>
      <c r="B72" s="1"/>
      <c r="C72" s="1"/>
      <c r="D72" s="7"/>
      <c r="E72" s="7"/>
      <c r="F72" s="7"/>
      <c r="G72" s="7"/>
      <c r="H72" s="7"/>
      <c r="I72" s="7"/>
      <c r="J72" s="1"/>
      <c r="K72" s="1"/>
      <c r="L72" s="1"/>
      <c r="M72" s="1"/>
    </row>
    <row r="73" customFormat="false" ht="24.75" hidden="false" customHeight="true" outlineLevel="0" collapsed="false">
      <c r="A73" s="1"/>
      <c r="B73" s="1"/>
      <c r="C73" s="1"/>
      <c r="D73" s="7"/>
      <c r="E73" s="7"/>
      <c r="F73" s="7"/>
      <c r="G73" s="7"/>
      <c r="H73" s="7"/>
      <c r="I73" s="7"/>
      <c r="J73" s="1"/>
      <c r="K73" s="1"/>
      <c r="L73" s="1"/>
      <c r="M73" s="1"/>
    </row>
    <row r="74" customFormat="false" ht="24.75" hidden="false" customHeight="true" outlineLevel="0" collapsed="false">
      <c r="A74" s="1"/>
      <c r="B74" s="1"/>
      <c r="C74" s="1"/>
      <c r="D74" s="7"/>
      <c r="E74" s="7"/>
      <c r="F74" s="7"/>
      <c r="G74" s="7"/>
      <c r="H74" s="7"/>
      <c r="I74" s="7"/>
      <c r="J74" s="1"/>
      <c r="K74" s="1"/>
      <c r="L74" s="1"/>
      <c r="M74" s="1"/>
    </row>
    <row r="75" customFormat="false" ht="24.75" hidden="false" customHeight="true" outlineLevel="0" collapsed="false">
      <c r="A75" s="1"/>
      <c r="B75" s="1"/>
      <c r="C75" s="1"/>
      <c r="D75" s="7"/>
      <c r="E75" s="7"/>
      <c r="F75" s="7"/>
      <c r="G75" s="7"/>
      <c r="H75" s="7"/>
      <c r="I75" s="7"/>
      <c r="J75" s="1"/>
      <c r="K75" s="1"/>
      <c r="L75" s="1"/>
      <c r="M75" s="1"/>
    </row>
    <row r="76" customFormat="false" ht="24.75" hidden="false" customHeight="true" outlineLevel="0" collapsed="false">
      <c r="A76" s="1"/>
      <c r="B76" s="1"/>
      <c r="C76" s="1"/>
      <c r="D76" s="7"/>
      <c r="E76" s="7"/>
      <c r="F76" s="7"/>
      <c r="G76" s="7"/>
      <c r="H76" s="7"/>
      <c r="I76" s="7"/>
      <c r="J76" s="1"/>
      <c r="K76" s="1"/>
      <c r="L76" s="1"/>
      <c r="M76" s="1"/>
    </row>
    <row r="77" customFormat="false" ht="24.75" hidden="false" customHeight="true" outlineLevel="0" collapsed="false">
      <c r="A77" s="1"/>
      <c r="B77" s="1"/>
      <c r="C77" s="1"/>
      <c r="D77" s="7"/>
      <c r="E77" s="7"/>
      <c r="F77" s="7"/>
      <c r="G77" s="7"/>
      <c r="H77" s="7"/>
      <c r="I77" s="7"/>
      <c r="J77" s="1"/>
      <c r="K77" s="1"/>
      <c r="L77" s="1"/>
      <c r="M77" s="1"/>
    </row>
    <row r="78" customFormat="false" ht="24.75" hidden="false" customHeight="true" outlineLevel="0" collapsed="false">
      <c r="A78" s="1"/>
      <c r="B78" s="1"/>
      <c r="C78" s="1"/>
      <c r="D78" s="7"/>
      <c r="E78" s="7"/>
      <c r="F78" s="7"/>
      <c r="G78" s="7"/>
      <c r="H78" s="7"/>
      <c r="I78" s="7"/>
      <c r="J78" s="1"/>
      <c r="K78" s="1"/>
      <c r="L78" s="1"/>
      <c r="M78" s="1"/>
    </row>
    <row r="79" customFormat="false" ht="24.75" hidden="false" customHeight="true" outlineLevel="0" collapsed="false">
      <c r="A79" s="1"/>
      <c r="B79" s="1"/>
      <c r="C79" s="1"/>
      <c r="D79" s="7"/>
      <c r="E79" s="7"/>
      <c r="F79" s="7"/>
      <c r="G79" s="7"/>
      <c r="H79" s="7"/>
      <c r="I79" s="7"/>
      <c r="J79" s="1"/>
      <c r="K79" s="1"/>
      <c r="L79" s="1"/>
      <c r="M79" s="1"/>
    </row>
    <row r="80" customFormat="false" ht="24.75" hidden="false" customHeight="true" outlineLevel="0" collapsed="false">
      <c r="A80" s="1"/>
      <c r="B80" s="1"/>
      <c r="C80" s="1"/>
      <c r="D80" s="7"/>
      <c r="E80" s="7"/>
      <c r="F80" s="7"/>
      <c r="G80" s="7"/>
      <c r="H80" s="7"/>
      <c r="I80" s="7"/>
      <c r="J80" s="1"/>
      <c r="K80" s="1"/>
      <c r="L80" s="1"/>
      <c r="M80" s="1"/>
    </row>
    <row r="81" customFormat="false" ht="24.75" hidden="false" customHeight="true" outlineLevel="0" collapsed="false">
      <c r="A81" s="1"/>
      <c r="B81" s="1"/>
      <c r="C81" s="1"/>
      <c r="D81" s="7"/>
      <c r="E81" s="7"/>
      <c r="F81" s="7"/>
      <c r="G81" s="7"/>
      <c r="H81" s="7"/>
      <c r="I81" s="7"/>
      <c r="J81" s="1"/>
      <c r="K81" s="1"/>
      <c r="L81" s="1"/>
      <c r="M81" s="1"/>
    </row>
    <row r="82" customFormat="false" ht="24.75" hidden="false" customHeight="true" outlineLevel="0" collapsed="false">
      <c r="A82" s="1"/>
      <c r="B82" s="1"/>
      <c r="C82" s="1"/>
      <c r="D82" s="7"/>
      <c r="E82" s="7"/>
      <c r="F82" s="7"/>
      <c r="G82" s="7"/>
      <c r="H82" s="7"/>
      <c r="I82" s="7"/>
      <c r="J82" s="1"/>
      <c r="K82" s="1"/>
      <c r="L82" s="1"/>
      <c r="M82" s="1"/>
    </row>
    <row r="83" customFormat="false" ht="24.75" hidden="false" customHeight="true" outlineLevel="0" collapsed="false">
      <c r="A83" s="1"/>
      <c r="B83" s="1"/>
      <c r="C83" s="1"/>
      <c r="D83" s="7"/>
      <c r="E83" s="7"/>
      <c r="F83" s="7"/>
      <c r="G83" s="7"/>
      <c r="H83" s="7"/>
      <c r="I83" s="7"/>
      <c r="J83" s="1"/>
      <c r="K83" s="1"/>
      <c r="L83" s="1"/>
      <c r="M83" s="1"/>
    </row>
    <row r="84" customFormat="false" ht="24.75" hidden="false" customHeight="true" outlineLevel="0" collapsed="false">
      <c r="A84" s="1"/>
      <c r="B84" s="1"/>
      <c r="C84" s="1"/>
      <c r="D84" s="7"/>
      <c r="E84" s="7"/>
      <c r="F84" s="7"/>
      <c r="G84" s="7"/>
      <c r="H84" s="7"/>
      <c r="I84" s="7"/>
      <c r="J84" s="1"/>
      <c r="K84" s="1"/>
      <c r="L84" s="1"/>
      <c r="M84" s="1"/>
    </row>
    <row r="85" customFormat="false" ht="24.75" hidden="false" customHeight="true" outlineLevel="0" collapsed="false">
      <c r="A85" s="1"/>
      <c r="B85" s="1"/>
      <c r="C85" s="1"/>
      <c r="D85" s="7"/>
      <c r="E85" s="7"/>
      <c r="F85" s="7"/>
      <c r="G85" s="7"/>
      <c r="H85" s="7"/>
      <c r="I85" s="7"/>
      <c r="J85" s="1"/>
      <c r="K85" s="1"/>
      <c r="L85" s="1"/>
      <c r="M85" s="1"/>
    </row>
    <row r="86" customFormat="false" ht="24.75" hidden="false" customHeight="true" outlineLevel="0" collapsed="false">
      <c r="A86" s="1"/>
      <c r="B86" s="1"/>
      <c r="C86" s="1"/>
      <c r="D86" s="7"/>
      <c r="E86" s="7"/>
      <c r="F86" s="7"/>
      <c r="G86" s="7"/>
      <c r="H86" s="7"/>
      <c r="I86" s="7"/>
      <c r="J86" s="1"/>
      <c r="K86" s="1"/>
      <c r="L86" s="1"/>
      <c r="M86" s="1"/>
    </row>
    <row r="87" customFormat="false" ht="24.75" hidden="false" customHeight="true" outlineLevel="0" collapsed="false">
      <c r="A87" s="1"/>
      <c r="B87" s="1"/>
      <c r="C87" s="1"/>
      <c r="D87" s="7"/>
      <c r="E87" s="7"/>
      <c r="F87" s="7"/>
      <c r="G87" s="7"/>
      <c r="H87" s="7"/>
      <c r="I87" s="7"/>
      <c r="J87" s="1"/>
      <c r="K87" s="1"/>
      <c r="L87" s="1"/>
      <c r="M87" s="1"/>
    </row>
    <row r="88" customFormat="false" ht="24.75" hidden="false" customHeight="true" outlineLevel="0" collapsed="false">
      <c r="A88" s="1"/>
      <c r="B88" s="1"/>
      <c r="C88" s="1"/>
      <c r="D88" s="7"/>
      <c r="E88" s="7"/>
      <c r="F88" s="7"/>
      <c r="G88" s="7"/>
      <c r="H88" s="7"/>
      <c r="I88" s="7"/>
      <c r="J88" s="1"/>
      <c r="K88" s="1"/>
      <c r="L88" s="1"/>
      <c r="M88" s="1"/>
    </row>
    <row r="89" customFormat="false" ht="24.75" hidden="false" customHeight="true" outlineLevel="0" collapsed="false">
      <c r="A89" s="1"/>
      <c r="B89" s="1"/>
      <c r="C89" s="1"/>
      <c r="D89" s="7"/>
      <c r="E89" s="7"/>
      <c r="F89" s="7"/>
      <c r="G89" s="7"/>
      <c r="H89" s="7"/>
      <c r="I89" s="7"/>
      <c r="J89" s="1"/>
      <c r="K89" s="1"/>
      <c r="L89" s="1"/>
      <c r="M89" s="1"/>
    </row>
    <row r="90" customFormat="false" ht="24.75" hidden="false" customHeight="true" outlineLevel="0" collapsed="false">
      <c r="A90" s="1"/>
      <c r="B90" s="1"/>
      <c r="C90" s="1"/>
      <c r="D90" s="7"/>
      <c r="E90" s="7"/>
      <c r="F90" s="7"/>
      <c r="G90" s="7"/>
      <c r="H90" s="7"/>
      <c r="I90" s="7"/>
      <c r="J90" s="1"/>
      <c r="K90" s="1"/>
      <c r="L90" s="1"/>
      <c r="M90" s="1"/>
    </row>
    <row r="91" customFormat="false" ht="24.75" hidden="false" customHeight="true" outlineLevel="0" collapsed="false">
      <c r="A91" s="1"/>
      <c r="B91" s="1"/>
      <c r="C91" s="1"/>
      <c r="D91" s="7"/>
      <c r="E91" s="7"/>
      <c r="F91" s="7"/>
      <c r="G91" s="7"/>
      <c r="H91" s="7"/>
      <c r="I91" s="7"/>
      <c r="J91" s="1"/>
      <c r="K91" s="1"/>
      <c r="L91" s="1"/>
      <c r="M91" s="1"/>
    </row>
    <row r="92" customFormat="false" ht="24.75" hidden="false" customHeight="true" outlineLevel="0" collapsed="false">
      <c r="A92" s="1"/>
      <c r="B92" s="1"/>
      <c r="C92" s="1"/>
      <c r="D92" s="7"/>
      <c r="E92" s="7"/>
      <c r="F92" s="7"/>
      <c r="G92" s="7"/>
      <c r="H92" s="7"/>
      <c r="I92" s="7"/>
      <c r="J92" s="1"/>
      <c r="K92" s="1"/>
      <c r="L92" s="1"/>
      <c r="M92" s="1"/>
    </row>
    <row r="93" customFormat="false" ht="24.75" hidden="false" customHeight="true" outlineLevel="0" collapsed="false">
      <c r="A93" s="1"/>
      <c r="B93" s="1"/>
      <c r="C93" s="1"/>
      <c r="D93" s="7"/>
      <c r="E93" s="7"/>
      <c r="F93" s="7"/>
      <c r="G93" s="7"/>
      <c r="H93" s="7"/>
      <c r="I93" s="7"/>
      <c r="J93" s="1"/>
      <c r="K93" s="1"/>
      <c r="L93" s="1"/>
      <c r="M93" s="1"/>
    </row>
    <row r="94" customFormat="false" ht="24.75" hidden="false" customHeight="true" outlineLevel="0" collapsed="false">
      <c r="A94" s="1"/>
      <c r="B94" s="1"/>
      <c r="C94" s="1"/>
      <c r="D94" s="7"/>
      <c r="E94" s="7"/>
      <c r="F94" s="7"/>
      <c r="G94" s="7"/>
      <c r="H94" s="7"/>
      <c r="I94" s="7"/>
      <c r="J94" s="1"/>
      <c r="K94" s="1"/>
      <c r="L94" s="1"/>
      <c r="M94" s="1"/>
    </row>
    <row r="95" customFormat="false" ht="24.75" hidden="false" customHeight="true" outlineLevel="0" collapsed="false">
      <c r="A95" s="1"/>
      <c r="B95" s="1"/>
      <c r="C95" s="1"/>
      <c r="D95" s="7"/>
      <c r="E95" s="7"/>
      <c r="F95" s="7"/>
      <c r="G95" s="7"/>
      <c r="H95" s="7"/>
      <c r="I95" s="7"/>
      <c r="J95" s="1"/>
      <c r="K95" s="1"/>
      <c r="L95" s="1"/>
      <c r="M95" s="1"/>
    </row>
    <row r="96" customFormat="false" ht="24.75" hidden="false" customHeight="true" outlineLevel="0" collapsed="false">
      <c r="A96" s="1"/>
      <c r="B96" s="1"/>
      <c r="C96" s="1"/>
      <c r="D96" s="7"/>
      <c r="E96" s="7"/>
      <c r="F96" s="7"/>
      <c r="G96" s="7"/>
      <c r="H96" s="7"/>
      <c r="I96" s="7"/>
      <c r="J96" s="1"/>
      <c r="K96" s="1"/>
      <c r="L96" s="1"/>
      <c r="M96" s="1"/>
    </row>
    <row r="97" customFormat="false" ht="24.75" hidden="false" customHeight="true" outlineLevel="0" collapsed="false">
      <c r="A97" s="1"/>
      <c r="B97" s="1"/>
      <c r="C97" s="1"/>
      <c r="D97" s="7"/>
      <c r="E97" s="7"/>
      <c r="F97" s="7"/>
      <c r="G97" s="7"/>
      <c r="H97" s="7"/>
      <c r="I97" s="7"/>
      <c r="J97" s="1"/>
      <c r="K97" s="1"/>
      <c r="L97" s="1"/>
      <c r="M97" s="1"/>
    </row>
    <row r="98" customFormat="false" ht="24.75" hidden="false" customHeight="true" outlineLevel="0" collapsed="false">
      <c r="A98" s="1"/>
      <c r="B98" s="1"/>
      <c r="C98" s="1"/>
      <c r="D98" s="7"/>
      <c r="E98" s="7"/>
      <c r="F98" s="7"/>
      <c r="G98" s="7"/>
      <c r="H98" s="7"/>
      <c r="I98" s="7"/>
      <c r="J98" s="1"/>
      <c r="K98" s="1"/>
      <c r="L98" s="1"/>
      <c r="M98" s="1"/>
    </row>
    <row r="99" customFormat="false" ht="24.75" hidden="false" customHeight="true" outlineLevel="0" collapsed="false">
      <c r="A99" s="1"/>
      <c r="B99" s="1"/>
      <c r="C99" s="1"/>
      <c r="D99" s="7"/>
      <c r="E99" s="7"/>
      <c r="F99" s="7"/>
      <c r="G99" s="7"/>
      <c r="H99" s="7"/>
      <c r="I99" s="7"/>
      <c r="J99" s="1"/>
      <c r="K99" s="1"/>
      <c r="L99" s="1"/>
      <c r="M99" s="1"/>
    </row>
    <row r="100" customFormat="false" ht="24.75" hidden="false" customHeight="true" outlineLevel="0" collapsed="false">
      <c r="A100" s="1"/>
      <c r="B100" s="1"/>
      <c r="C100" s="1"/>
      <c r="D100" s="7"/>
      <c r="E100" s="7"/>
      <c r="F100" s="7"/>
      <c r="G100" s="7"/>
      <c r="H100" s="7"/>
      <c r="I100" s="7"/>
      <c r="J100" s="1"/>
      <c r="K100" s="1"/>
      <c r="L100" s="1"/>
      <c r="M100" s="1"/>
    </row>
    <row r="101" customFormat="false" ht="24.75" hidden="false" customHeight="true" outlineLevel="0" collapsed="false">
      <c r="A101" s="1"/>
      <c r="B101" s="1"/>
      <c r="C101" s="1"/>
      <c r="D101" s="7"/>
      <c r="E101" s="7"/>
      <c r="F101" s="7"/>
      <c r="G101" s="7"/>
      <c r="H101" s="7"/>
      <c r="I101" s="7"/>
      <c r="J101" s="1"/>
      <c r="K101" s="1"/>
      <c r="L101" s="1"/>
      <c r="M101" s="1"/>
    </row>
    <row r="102" customFormat="false" ht="24.75" hidden="false" customHeight="true" outlineLevel="0" collapsed="false">
      <c r="A102" s="1"/>
      <c r="B102" s="1"/>
      <c r="C102" s="1"/>
      <c r="D102" s="7"/>
      <c r="E102" s="7"/>
      <c r="F102" s="7"/>
      <c r="G102" s="7"/>
      <c r="H102" s="7"/>
      <c r="I102" s="7"/>
      <c r="J102" s="1"/>
      <c r="K102" s="1"/>
      <c r="L102" s="1"/>
      <c r="M102" s="1"/>
    </row>
    <row r="103" customFormat="false" ht="24.75" hidden="false" customHeight="true" outlineLevel="0" collapsed="false">
      <c r="A103" s="1"/>
      <c r="B103" s="1"/>
      <c r="C103" s="1"/>
      <c r="D103" s="7"/>
      <c r="E103" s="7"/>
      <c r="F103" s="7"/>
      <c r="G103" s="7"/>
      <c r="H103" s="7"/>
      <c r="I103" s="7"/>
      <c r="J103" s="1"/>
      <c r="K103" s="1"/>
      <c r="L103" s="1"/>
      <c r="M103" s="1"/>
    </row>
    <row r="104" customFormat="false" ht="24.75" hidden="false" customHeight="true" outlineLevel="0" collapsed="false">
      <c r="A104" s="1"/>
      <c r="B104" s="1"/>
      <c r="C104" s="1"/>
      <c r="D104" s="7"/>
      <c r="E104" s="7"/>
      <c r="F104" s="7"/>
      <c r="G104" s="7"/>
      <c r="H104" s="7"/>
      <c r="I104" s="7"/>
      <c r="J104" s="1"/>
      <c r="K104" s="1"/>
      <c r="L104" s="1"/>
      <c r="M104" s="1"/>
    </row>
    <row r="105" customFormat="false" ht="24.75" hidden="false" customHeight="true" outlineLevel="0" collapsed="false">
      <c r="A105" s="1"/>
      <c r="B105" s="1"/>
      <c r="C105" s="1"/>
      <c r="D105" s="7"/>
      <c r="E105" s="7"/>
      <c r="F105" s="7"/>
      <c r="G105" s="7"/>
      <c r="H105" s="7"/>
      <c r="I105" s="7"/>
      <c r="J105" s="1"/>
      <c r="K105" s="1"/>
      <c r="L105" s="1"/>
      <c r="M105" s="1"/>
    </row>
    <row r="106" customFormat="false" ht="24.75" hidden="false" customHeight="true" outlineLevel="0" collapsed="false">
      <c r="A106" s="1"/>
      <c r="B106" s="1"/>
      <c r="C106" s="1"/>
      <c r="D106" s="1"/>
      <c r="E106" s="1"/>
      <c r="F106" s="1"/>
      <c r="G106" s="1"/>
      <c r="H106" s="1"/>
      <c r="I106" s="1"/>
      <c r="J106" s="1"/>
      <c r="K106" s="1"/>
      <c r="L106" s="1"/>
      <c r="M106" s="1"/>
    </row>
    <row r="107" customFormat="false" ht="24.75" hidden="false" customHeight="true" outlineLevel="0" collapsed="false">
      <c r="A107" s="1"/>
      <c r="B107" s="1"/>
      <c r="C107" s="1"/>
      <c r="D107" s="1"/>
      <c r="E107" s="1"/>
      <c r="F107" s="1"/>
      <c r="G107" s="1"/>
      <c r="H107" s="1"/>
      <c r="I107" s="1"/>
      <c r="J107" s="1"/>
      <c r="K107" s="1"/>
      <c r="L107" s="1"/>
      <c r="M107" s="1"/>
    </row>
    <row r="108" customFormat="false" ht="24.75" hidden="false" customHeight="true" outlineLevel="0" collapsed="false">
      <c r="A108" s="1"/>
      <c r="B108" s="1"/>
      <c r="C108" s="1"/>
      <c r="D108" s="1"/>
      <c r="E108" s="1"/>
      <c r="F108" s="1"/>
      <c r="G108" s="1"/>
      <c r="H108" s="1"/>
      <c r="I108" s="1"/>
      <c r="J108" s="1"/>
      <c r="K108" s="1"/>
      <c r="L108" s="1"/>
      <c r="M108" s="1"/>
    </row>
    <row r="109" customFormat="false" ht="24.75" hidden="false" customHeight="true" outlineLevel="0" collapsed="false">
      <c r="A109" s="1"/>
      <c r="B109" s="1"/>
      <c r="C109" s="1"/>
      <c r="D109" s="1"/>
      <c r="E109" s="1"/>
      <c r="F109" s="1"/>
      <c r="G109" s="1"/>
      <c r="H109" s="1"/>
      <c r="I109" s="1"/>
      <c r="J109" s="1"/>
      <c r="K109" s="1"/>
      <c r="L109" s="1"/>
      <c r="M109" s="1"/>
    </row>
    <row r="110" customFormat="false" ht="24.75" hidden="false" customHeight="true" outlineLevel="0" collapsed="false">
      <c r="A110" s="1"/>
      <c r="B110" s="1"/>
      <c r="C110" s="1"/>
      <c r="D110" s="1"/>
      <c r="E110" s="1"/>
      <c r="F110" s="1"/>
      <c r="G110" s="1"/>
      <c r="H110" s="1"/>
      <c r="I110" s="1"/>
      <c r="J110" s="1"/>
      <c r="K110" s="1"/>
      <c r="L110" s="1"/>
      <c r="M110" s="1"/>
    </row>
  </sheetData>
  <conditionalFormatting sqref="D34:D59">
    <cfRule type="containsText" priority="2" operator="containsText" aboveAverage="0" equalAverage="0" bottom="0" percent="0" rank="0" text="Open" dxfId="0">
      <formula>NOT(ISERROR(SEARCH("Open",D34)))</formula>
    </cfRule>
    <cfRule type="containsText" priority="3" operator="containsText" aboveAverage="0" equalAverage="0" bottom="0" percent="0" rank="0" text="Invalid" dxfId="0">
      <formula>NOT(ISERROR(SEARCH("Invalid",D34)))</formula>
    </cfRule>
    <cfRule type="containsText" priority="4" operator="containsText" aboveAverage="0" equalAverage="0" bottom="0" percent="0" rank="0" text="Missing" dxfId="0">
      <formula>NOT(ISERROR(SEARCH("Missing",D34)))</formula>
    </cfRule>
    <cfRule type="containsText" priority="5" operator="containsText" aboveAverage="0" equalAverage="0" bottom="0" percent="0" rank="0" text="Hold" dxfId="0">
      <formula>NOT(ISERROR(SEARCH("Hold",D34)))</formula>
    </cfRule>
    <cfRule type="containsText" priority="6" operator="containsText" aboveAverage="0" equalAverage="0" bottom="0" percent="0" rank="0" text="Select Downside" dxfId="0">
      <formula>NOT(ISERROR(SEARCH("Select Downside",D34)))</formula>
    </cfRule>
    <cfRule type="containsText" priority="7" operator="containsText" aboveAverage="0" equalAverage="0" bottom="0" percent="0" rank="0" text="No positive" dxfId="0">
      <formula>NOT(ISERROR(SEARCH("No positive",D34)))</formula>
    </cfRule>
    <cfRule type="containsText" priority="8" operator="containsText" aboveAverage="0" equalAverage="0" bottom="0" percent="0" rank="0" text="Breach" dxfId="0">
      <formula>NOT(ISERROR(SEARCH("Breach",D34)))</formula>
    </cfRule>
  </conditionalFormatting>
  <conditionalFormatting sqref="D46:I46">
    <cfRule type="cellIs" priority="9" operator="lessThan" aboveAverage="0" equalAverage="0" bottom="0" percent="0" rank="0" text="" dxfId="0">
      <formula>-0.000001</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1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1" style="0" width="2.5"/>
    <col collapsed="false" customWidth="true" hidden="false" outlineLevel="0" max="3" min="3" style="0" width="19"/>
    <col collapsed="false" customWidth="true" hidden="false" outlineLevel="0" max="4" min="4" style="0" width="18"/>
    <col collapsed="false" customWidth="true" hidden="false" outlineLevel="0" max="9" min="5" style="0" width="16"/>
    <col collapsed="false" customWidth="true" hidden="false" outlineLevel="0" max="10" min="10" style="0" width="19"/>
    <col collapsed="false" customWidth="true" hidden="false" outlineLevel="0" max="11" min="11" style="0" width="18"/>
    <col collapsed="false" customWidth="true" hidden="false" outlineLevel="0" max="12" min="12" style="0" width="25"/>
    <col collapsed="false" customWidth="true" hidden="false" outlineLevel="0" max="13" min="13" style="0" width="45"/>
  </cols>
  <sheetData>
    <row r="1" customFormat="false" ht="24.75" hidden="false" customHeight="true" outlineLevel="0" collapsed="false">
      <c r="A1" s="1"/>
      <c r="B1" s="1"/>
      <c r="C1" s="1"/>
      <c r="D1" s="1"/>
      <c r="E1" s="1"/>
      <c r="F1" s="1"/>
      <c r="G1" s="1"/>
      <c r="H1" s="1"/>
      <c r="I1" s="1"/>
      <c r="J1" s="1"/>
      <c r="K1" s="1"/>
      <c r="L1" s="1"/>
      <c r="M1" s="1"/>
    </row>
    <row r="2" customFormat="false" ht="24.75" hidden="false" customHeight="true" outlineLevel="0" collapsed="false">
      <c r="A2" s="1"/>
      <c r="B2" s="1"/>
      <c r="C2" s="2" t="s">
        <v>209</v>
      </c>
      <c r="D2" s="1"/>
      <c r="E2" s="1"/>
      <c r="F2" s="1"/>
      <c r="G2" s="1"/>
      <c r="H2" s="1"/>
      <c r="I2" s="1"/>
      <c r="J2" s="1"/>
      <c r="K2" s="1"/>
      <c r="L2" s="1"/>
      <c r="M2" s="1"/>
    </row>
    <row r="3" customFormat="false" ht="24.75" hidden="false" customHeight="true" outlineLevel="0" collapsed="false">
      <c r="A3" s="1"/>
      <c r="B3" s="1"/>
      <c r="C3" s="1"/>
      <c r="D3" s="1"/>
      <c r="E3" s="1"/>
      <c r="F3" s="1"/>
      <c r="G3" s="1"/>
      <c r="H3" s="1"/>
      <c r="I3" s="1"/>
      <c r="J3" s="1"/>
      <c r="K3" s="1"/>
      <c r="L3" s="1"/>
      <c r="M3" s="1"/>
    </row>
    <row r="4" customFormat="false" ht="24.75" hidden="false" customHeight="true" outlineLevel="0" collapsed="false">
      <c r="A4" s="1"/>
      <c r="B4" s="1"/>
      <c r="C4" s="1" t="s">
        <v>2</v>
      </c>
      <c r="D4" s="4" t="str">
        <f aca="false">Controls!D9</f>
        <v>Base</v>
      </c>
      <c r="E4" s="1"/>
      <c r="F4" s="1"/>
      <c r="G4" s="1"/>
      <c r="H4" s="1"/>
      <c r="I4" s="1"/>
      <c r="J4" s="1"/>
      <c r="K4" s="1"/>
      <c r="L4" s="1"/>
      <c r="M4" s="1"/>
    </row>
    <row r="5" customFormat="false" ht="24.75" hidden="false" customHeight="true" outlineLevel="0" collapsed="false">
      <c r="A5" s="1"/>
      <c r="B5" s="1"/>
      <c r="C5" s="1"/>
      <c r="D5" s="1"/>
      <c r="E5" s="1"/>
      <c r="F5" s="1"/>
      <c r="G5" s="1"/>
      <c r="H5" s="1"/>
      <c r="I5" s="1"/>
      <c r="J5" s="1"/>
      <c r="K5" s="1"/>
      <c r="L5" s="1"/>
      <c r="M5" s="1"/>
    </row>
    <row r="6" customFormat="false" ht="37.5" hidden="false" customHeight="true" outlineLevel="0" collapsed="false">
      <c r="A6" s="1"/>
      <c r="B6" s="1"/>
      <c r="C6" s="5" t="s">
        <v>210</v>
      </c>
      <c r="D6" s="6" t="s">
        <v>211</v>
      </c>
      <c r="E6" s="6" t="s">
        <v>82</v>
      </c>
      <c r="F6" s="6" t="s">
        <v>83</v>
      </c>
      <c r="G6" s="6" t="s">
        <v>84</v>
      </c>
      <c r="H6" s="6" t="s">
        <v>85</v>
      </c>
      <c r="I6" s="6" t="s">
        <v>86</v>
      </c>
      <c r="J6" s="5" t="s">
        <v>212</v>
      </c>
      <c r="K6" s="5" t="s">
        <v>213</v>
      </c>
      <c r="L6" s="5" t="s">
        <v>214</v>
      </c>
      <c r="M6" s="5" t="s">
        <v>215</v>
      </c>
    </row>
    <row r="7" customFormat="false" ht="48" hidden="false" customHeight="true" outlineLevel="0" collapsed="false">
      <c r="A7" s="1"/>
      <c r="B7" s="1"/>
      <c r="C7" s="1" t="s">
        <v>216</v>
      </c>
      <c r="D7" s="29" t="n">
        <f aca="false">IF(Controls!D34&lt;&gt;"Inputs entered","",SUM(Controls!D18:D20))</f>
        <v>38</v>
      </c>
      <c r="E7" s="29" t="n">
        <f aca="false">IF(NOT(ISNUMBER('Deal cash flow'!E21)),"",'Deal cash flow'!E21)</f>
        <v>2.25</v>
      </c>
      <c r="F7" s="29" t="n">
        <f aca="false">IF(NOT(ISNUMBER('Deal cash flow'!F21)),"",'Deal cash flow'!F21)</f>
        <v>3.3725</v>
      </c>
      <c r="G7" s="29" t="n">
        <f aca="false">IF(NOT(ISNUMBER('Deal cash flow'!G21)),"",'Deal cash flow'!G21)</f>
        <v>5.54</v>
      </c>
      <c r="H7" s="29" t="n">
        <f aca="false">IF(NOT(ISNUMBER('Deal cash flow'!H21)),"",'Deal cash flow'!H21)</f>
        <v>6.46</v>
      </c>
      <c r="I7" s="29" t="n">
        <f aca="false">IF(NOT(ISNUMBER('Deal cash flow'!I21)),"",'Deal cash flow'!I21)</f>
        <v>6.88</v>
      </c>
      <c r="J7" s="29" t="n">
        <f aca="false">IF(NOT(ISNUMBER('Deal cash flow'!I27)),"",'Deal cash flow'!I27)</f>
        <v>55.44</v>
      </c>
      <c r="K7" s="37" t="s">
        <v>55</v>
      </c>
      <c r="L7" s="37"/>
      <c r="M7" s="37" t="s">
        <v>217</v>
      </c>
    </row>
    <row r="8" customFormat="false" ht="48" hidden="false" customHeight="true" outlineLevel="0" collapsed="false">
      <c r="A8" s="1"/>
      <c r="B8" s="1"/>
      <c r="C8" s="1" t="s">
        <v>218</v>
      </c>
      <c r="D8" s="23" t="n">
        <v>8</v>
      </c>
      <c r="E8" s="29" t="n">
        <f aca="false">IF(Controls!D98&lt;&gt;"Inputs entered","",Controls!E80)</f>
        <v>-2</v>
      </c>
      <c r="F8" s="29" t="n">
        <f aca="false">IF(Controls!D98&lt;&gt;"Inputs entered","",Controls!F80)</f>
        <v>1</v>
      </c>
      <c r="G8" s="29" t="n">
        <f aca="false">IF(Controls!D98&lt;&gt;"Inputs entered","",Controls!G80)</f>
        <v>3</v>
      </c>
      <c r="H8" s="29" t="n">
        <f aca="false">IF(Controls!D98&lt;&gt;"Inputs entered","",Controls!H80)</f>
        <v>5</v>
      </c>
      <c r="I8" s="29" t="n">
        <f aca="false">IF(Controls!D98&lt;&gt;"Inputs entered","",Controls!I80)</f>
        <v>6</v>
      </c>
      <c r="J8" s="23" t="n">
        <v>10</v>
      </c>
      <c r="K8" s="37" t="s">
        <v>55</v>
      </c>
      <c r="L8" s="37"/>
      <c r="M8" s="37" t="s">
        <v>217</v>
      </c>
    </row>
    <row r="9" customFormat="false" ht="48" hidden="false" customHeight="true" outlineLevel="0" collapsed="false">
      <c r="A9" s="1"/>
      <c r="B9" s="1"/>
      <c r="C9" s="1" t="s">
        <v>219</v>
      </c>
      <c r="D9" s="23" t="n">
        <v>3</v>
      </c>
      <c r="E9" s="29" t="n">
        <f aca="false">IF(Controls!D98&lt;&gt;"Inputs entered","",Controls!E84)</f>
        <v>0.5</v>
      </c>
      <c r="F9" s="29" t="n">
        <f aca="false">IF(Controls!D98&lt;&gt;"Inputs entered","",Controls!F84)</f>
        <v>1</v>
      </c>
      <c r="G9" s="29" t="n">
        <f aca="false">IF(Controls!D98&lt;&gt;"Inputs entered","",Controls!G84)</f>
        <v>1.5</v>
      </c>
      <c r="H9" s="29" t="n">
        <f aca="false">IF(Controls!D98&lt;&gt;"Inputs entered","",Controls!H84)</f>
        <v>2</v>
      </c>
      <c r="I9" s="29" t="n">
        <f aca="false">IF(Controls!D98&lt;&gt;"Inputs entered","",Controls!I84)</f>
        <v>2</v>
      </c>
      <c r="J9" s="23" t="n">
        <v>0</v>
      </c>
      <c r="K9" s="37" t="s">
        <v>55</v>
      </c>
      <c r="L9" s="37"/>
      <c r="M9" s="37" t="s">
        <v>217</v>
      </c>
    </row>
    <row r="10" customFormat="false" ht="48" hidden="false" customHeight="true" outlineLevel="0" collapsed="false">
      <c r="A10" s="1"/>
      <c r="B10" s="1"/>
      <c r="C10" s="1" t="s">
        <v>220</v>
      </c>
      <c r="D10" s="23" t="n">
        <v>0</v>
      </c>
      <c r="E10" s="29" t="n">
        <f aca="false">IF(Controls!D98&lt;&gt;"Inputs entered","",Controls!E88)</f>
        <v>0</v>
      </c>
      <c r="F10" s="29" t="n">
        <f aca="false">IF(Controls!D98&lt;&gt;"Inputs entered","",Controls!F88)</f>
        <v>0</v>
      </c>
      <c r="G10" s="29" t="n">
        <f aca="false">IF(Controls!D98&lt;&gt;"Inputs entered","",Controls!G88)</f>
        <v>0</v>
      </c>
      <c r="H10" s="29" t="n">
        <f aca="false">IF(Controls!D98&lt;&gt;"Inputs entered","",Controls!H88)</f>
        <v>0</v>
      </c>
      <c r="I10" s="29" t="n">
        <f aca="false">IF(Controls!D98&lt;&gt;"Inputs entered","",Controls!I88)</f>
        <v>0</v>
      </c>
      <c r="J10" s="23" t="n">
        <v>0</v>
      </c>
      <c r="K10" s="37" t="s">
        <v>55</v>
      </c>
      <c r="L10" s="37"/>
      <c r="M10" s="37" t="s">
        <v>217</v>
      </c>
    </row>
    <row r="11" customFormat="false" ht="24.75" hidden="false" customHeight="true" outlineLevel="0" collapsed="false">
      <c r="A11" s="1"/>
      <c r="B11" s="1"/>
      <c r="C11" s="1"/>
      <c r="D11" s="7"/>
      <c r="E11" s="7"/>
      <c r="F11" s="7"/>
      <c r="G11" s="7"/>
      <c r="H11" s="7"/>
      <c r="I11" s="7"/>
      <c r="J11" s="1"/>
      <c r="K11" s="1"/>
      <c r="L11" s="1"/>
      <c r="M11" s="1"/>
    </row>
    <row r="12" customFormat="false" ht="24.75" hidden="false" customHeight="true" outlineLevel="0" collapsed="false">
      <c r="A12" s="1"/>
      <c r="B12" s="1"/>
      <c r="C12" s="1"/>
      <c r="D12" s="7"/>
      <c r="E12" s="7"/>
      <c r="F12" s="7"/>
      <c r="G12" s="7"/>
      <c r="H12" s="7"/>
      <c r="I12" s="7"/>
      <c r="J12" s="1"/>
      <c r="K12" s="1"/>
      <c r="L12" s="1"/>
      <c r="M12" s="1"/>
    </row>
    <row r="13" customFormat="false" ht="24.75" hidden="false" customHeight="true" outlineLevel="0" collapsed="false">
      <c r="A13" s="1"/>
      <c r="B13" s="1"/>
      <c r="C13" s="1"/>
      <c r="D13" s="7"/>
      <c r="E13" s="7"/>
      <c r="F13" s="7"/>
      <c r="G13" s="7"/>
      <c r="H13" s="7"/>
      <c r="I13" s="7"/>
      <c r="J13" s="1"/>
      <c r="K13" s="1"/>
      <c r="L13" s="1"/>
      <c r="M13" s="1"/>
    </row>
    <row r="14" customFormat="false" ht="37.5" hidden="false" customHeight="true" outlineLevel="0" collapsed="false">
      <c r="A14" s="1"/>
      <c r="B14" s="1"/>
      <c r="C14" s="5" t="s">
        <v>210</v>
      </c>
      <c r="D14" s="6" t="s">
        <v>221</v>
      </c>
      <c r="E14" s="6" t="s">
        <v>222</v>
      </c>
      <c r="F14" s="6" t="s">
        <v>223</v>
      </c>
      <c r="G14" s="6" t="s">
        <v>224</v>
      </c>
      <c r="H14" s="6" t="s">
        <v>225</v>
      </c>
      <c r="I14" s="7"/>
      <c r="J14" s="1"/>
      <c r="K14" s="1"/>
      <c r="L14" s="1"/>
      <c r="M14" s="1"/>
    </row>
    <row r="15" customFormat="false" ht="43.5" hidden="false" customHeight="true" outlineLevel="0" collapsed="false">
      <c r="A15" s="1"/>
      <c r="B15" s="1"/>
      <c r="C15" s="38" t="str">
        <f aca="false">C7</f>
        <v>Buy</v>
      </c>
      <c r="D15" s="29" t="n">
        <f aca="false">IF(F15&lt;&gt;"Inputs entered","",NPV(Controls!$D$17,E7:I7)+J7/(1+Controls!$D$17)^5-D7)</f>
        <v>4.82683629508249</v>
      </c>
      <c r="E15" s="28" t="n">
        <f aca="false">IF(NOT(ISNUMBER(D15)),"",MAX(0,D15))</f>
        <v>4.82683629508249</v>
      </c>
      <c r="F15" s="39" t="str">
        <f aca="false">IF(OR(COUNT(D7:J7)&lt;&gt;7,D7&lt;0,J7&lt;0,Controls!D34&lt;&gt;"Inputs entered"),"Invalid alternative inputs","Inputs entered")</f>
        <v>Inputs entered</v>
      </c>
      <c r="G15" s="19" t="str">
        <f aca="false">IF(F15&lt;&gt;"Inputs entered",F15,IF(K7="No","Infeasible",IF(OR(K7&lt;&gt;"Yes",L7="",M7=""),"Open feasibility","Feasibility confirmed")))</f>
        <v>Open feasibility</v>
      </c>
      <c r="H15" s="9"/>
      <c r="I15" s="7"/>
      <c r="J15" s="1"/>
      <c r="K15" s="1"/>
      <c r="L15" s="1"/>
      <c r="M15" s="1"/>
    </row>
    <row r="16" customFormat="false" ht="43.5" hidden="false" customHeight="true" outlineLevel="0" collapsed="false">
      <c r="A16" s="1"/>
      <c r="B16" s="1"/>
      <c r="C16" s="38" t="str">
        <f aca="false">C8</f>
        <v>Build</v>
      </c>
      <c r="D16" s="29" t="n">
        <f aca="false">IF(F16&lt;&gt;"Inputs entered","",NPV(Controls!$D$17,E8:I8)+J8/(1+Controls!$D$17)^5-D8)</f>
        <v>3.80315592254795</v>
      </c>
      <c r="E16" s="28" t="n">
        <f aca="false">IF(NOT(ISNUMBER(D16)),"",MAX(0,D16))</f>
        <v>3.80315592254795</v>
      </c>
      <c r="F16" s="39" t="str">
        <f aca="false">IF(OR(COUNT(D8:J8)&lt;&gt;7,D8&lt;0,J8&lt;0,Controls!D34&lt;&gt;"Inputs entered"),"Invalid alternative inputs","Inputs entered")</f>
        <v>Inputs entered</v>
      </c>
      <c r="G16" s="19" t="str">
        <f aca="false">IF(F16&lt;&gt;"Inputs entered",F16,IF(K8="No","Infeasible",IF(OR(K8&lt;&gt;"Yes",L8="",M8=""),"Open feasibility","Feasibility confirmed")))</f>
        <v>Open feasibility</v>
      </c>
      <c r="H16" s="19" t="n">
        <f aca="false">IF(G16="Feasibility confirmed",E16,0)</f>
        <v>0</v>
      </c>
      <c r="I16" s="7"/>
      <c r="J16" s="1"/>
      <c r="K16" s="1"/>
      <c r="L16" s="1"/>
      <c r="M16" s="1"/>
    </row>
    <row r="17" customFormat="false" ht="43.5" hidden="false" customHeight="true" outlineLevel="0" collapsed="false">
      <c r="A17" s="1"/>
      <c r="B17" s="1"/>
      <c r="C17" s="38" t="str">
        <f aca="false">C9</f>
        <v>Partner</v>
      </c>
      <c r="D17" s="29" t="n">
        <f aca="false">IF(F17&lt;&gt;"Inputs entered","",NPV(Controls!$D$17,E9:I9)+J9/(1+Controls!$D$17)^5-D9)</f>
        <v>1.31506058642307</v>
      </c>
      <c r="E17" s="28" t="n">
        <f aca="false">IF(NOT(ISNUMBER(D17)),"",MAX(0,D17))</f>
        <v>1.31506058642307</v>
      </c>
      <c r="F17" s="39" t="str">
        <f aca="false">IF(OR(COUNT(D9:J9)&lt;&gt;7,D9&lt;0,J9&lt;0,Controls!D34&lt;&gt;"Inputs entered"),"Invalid alternative inputs","Inputs entered")</f>
        <v>Inputs entered</v>
      </c>
      <c r="G17" s="19" t="str">
        <f aca="false">IF(F17&lt;&gt;"Inputs entered",F17,IF(K9="No","Infeasible",IF(OR(K9&lt;&gt;"Yes",L9="",M9=""),"Open feasibility","Feasibility confirmed")))</f>
        <v>Open feasibility</v>
      </c>
      <c r="H17" s="19" t="n">
        <f aca="false">IF(G17="Feasibility confirmed",E17,0)</f>
        <v>0</v>
      </c>
      <c r="I17" s="7"/>
      <c r="J17" s="1"/>
      <c r="K17" s="1"/>
      <c r="L17" s="1"/>
      <c r="M17" s="1"/>
    </row>
    <row r="18" customFormat="false" ht="43.5" hidden="false" customHeight="true" outlineLevel="0" collapsed="false">
      <c r="A18" s="1"/>
      <c r="B18" s="1"/>
      <c r="C18" s="38" t="str">
        <f aca="false">C10</f>
        <v>Do nothing</v>
      </c>
      <c r="D18" s="29" t="n">
        <f aca="false">IF(F18&lt;&gt;"Inputs entered","",NPV(Controls!$D$17,E10:I10)+J10/(1+Controls!$D$17)^5-D10)</f>
        <v>0</v>
      </c>
      <c r="E18" s="28" t="n">
        <f aca="false">IF(NOT(ISNUMBER(D18)),"",MAX(0,D18))</f>
        <v>0</v>
      </c>
      <c r="F18" s="39" t="str">
        <f aca="false">IF(OR(COUNT(D10:J10)&lt;&gt;7,D10&lt;0,J10&lt;0,Controls!D34&lt;&gt;"Inputs entered"),"Invalid alternative inputs","Inputs entered")</f>
        <v>Inputs entered</v>
      </c>
      <c r="G18" s="19" t="str">
        <f aca="false">IF(F18&lt;&gt;"Inputs entered",F18,IF(K10="No","Infeasible",IF(OR(K10&lt;&gt;"Yes",L10="",M10=""),"Open feasibility","Feasibility confirmed")))</f>
        <v>Open feasibility</v>
      </c>
      <c r="H18" s="19" t="n">
        <f aca="false">IF(G18="Feasibility confirmed",E18,0)</f>
        <v>0</v>
      </c>
      <c r="I18" s="7"/>
      <c r="J18" s="1"/>
      <c r="K18" s="1"/>
      <c r="L18" s="1"/>
      <c r="M18" s="1"/>
    </row>
    <row r="19" customFormat="false" ht="24.75" hidden="false" customHeight="true" outlineLevel="0" collapsed="false">
      <c r="A19" s="1"/>
      <c r="B19" s="1"/>
      <c r="C19" s="1"/>
      <c r="D19" s="7"/>
      <c r="E19" s="7"/>
      <c r="F19" s="7"/>
      <c r="G19" s="7"/>
      <c r="H19" s="7"/>
      <c r="I19" s="7"/>
      <c r="J19" s="1"/>
      <c r="K19" s="1"/>
      <c r="L19" s="1"/>
      <c r="M19" s="1"/>
    </row>
    <row r="20" customFormat="false" ht="24.75" hidden="false" customHeight="true" outlineLevel="0" collapsed="false">
      <c r="A20" s="1"/>
      <c r="B20" s="1"/>
      <c r="C20" s="1"/>
      <c r="D20" s="7"/>
      <c r="E20" s="7"/>
      <c r="F20" s="7"/>
      <c r="G20" s="7"/>
      <c r="H20" s="7"/>
      <c r="I20" s="7"/>
      <c r="J20" s="1"/>
      <c r="K20" s="1"/>
      <c r="L20" s="1"/>
      <c r="M20" s="1"/>
    </row>
    <row r="21" customFormat="false" ht="24.75" hidden="false" customHeight="true" outlineLevel="0" collapsed="false">
      <c r="A21" s="1"/>
      <c r="B21" s="1"/>
      <c r="C21" s="1"/>
      <c r="D21" s="7"/>
      <c r="E21" s="7"/>
      <c r="F21" s="7"/>
      <c r="G21" s="7"/>
      <c r="H21" s="7"/>
      <c r="I21" s="7"/>
      <c r="J21" s="1"/>
      <c r="K21" s="1"/>
      <c r="L21" s="1"/>
      <c r="M21" s="1"/>
    </row>
    <row r="22" customFormat="false" ht="36" hidden="false" customHeight="true" outlineLevel="0" collapsed="false">
      <c r="A22" s="1"/>
      <c r="B22" s="1"/>
      <c r="C22" s="8" t="s">
        <v>226</v>
      </c>
      <c r="D22" s="19" t="str">
        <f aca="false">IF(OR(COUNT(D15:D18)&lt;&gt;4,COUNTIFS(G16:G18,"Open feasibility")&gt;0),"",D15-MAX(H16:H18))</f>
        <v/>
      </c>
      <c r="E22" s="7"/>
      <c r="F22" s="7"/>
      <c r="G22" s="7"/>
      <c r="H22" s="7"/>
      <c r="I22" s="7"/>
      <c r="J22" s="1"/>
      <c r="K22" s="1"/>
      <c r="L22" s="1"/>
      <c r="M22" s="1"/>
    </row>
    <row r="23" customFormat="false" ht="36" hidden="false" customHeight="true" outlineLevel="0" collapsed="false">
      <c r="A23" s="1"/>
      <c r="B23" s="1"/>
      <c r="C23" s="8"/>
      <c r="D23" s="9"/>
      <c r="E23" s="7"/>
      <c r="F23" s="7"/>
      <c r="G23" s="7"/>
      <c r="H23" s="7"/>
      <c r="I23" s="7"/>
      <c r="J23" s="1"/>
      <c r="K23" s="1"/>
      <c r="L23" s="1"/>
      <c r="M23" s="1"/>
    </row>
    <row r="24" customFormat="false" ht="36" hidden="false" customHeight="true" outlineLevel="0" collapsed="false">
      <c r="A24" s="1"/>
      <c r="B24" s="1"/>
      <c r="C24" s="8" t="s">
        <v>227</v>
      </c>
      <c r="D24" s="19" t="str">
        <f aca="false">IF(OR(COUNT(D16:D18)&lt;&gt;3,COUNTIFS(G16:G18,"Open feasibility")&gt;0),"",MAX(H16:H18))</f>
        <v/>
      </c>
      <c r="E24" s="7"/>
      <c r="F24" s="7"/>
      <c r="G24" s="7"/>
      <c r="H24" s="7"/>
      <c r="I24" s="7"/>
      <c r="J24" s="1"/>
      <c r="K24" s="1"/>
      <c r="L24" s="1"/>
      <c r="M24" s="1"/>
    </row>
    <row r="25" customFormat="false" ht="36" hidden="false" customHeight="true" outlineLevel="0" collapsed="false">
      <c r="A25" s="1"/>
      <c r="B25" s="1"/>
      <c r="C25" s="8"/>
      <c r="D25" s="9"/>
      <c r="E25" s="7"/>
      <c r="F25" s="7"/>
      <c r="G25" s="7"/>
      <c r="H25" s="7"/>
      <c r="I25" s="7"/>
      <c r="J25" s="1"/>
      <c r="K25" s="1"/>
      <c r="L25" s="1"/>
      <c r="M25" s="1"/>
    </row>
    <row r="26" customFormat="false" ht="36" hidden="false" customHeight="true" outlineLevel="0" collapsed="false">
      <c r="A26" s="1"/>
      <c r="B26" s="1"/>
      <c r="C26" s="8" t="s">
        <v>228</v>
      </c>
      <c r="D26" s="33" t="str">
        <f aca="false">IF(Controls!D14&lt;&gt;"Yes","Open comparability",IF(OR(COUNT(D15:D18)&lt;&gt;4,COUNTIFS(G15:G18,"Open feasibility")&gt;0,COUNTIFS(G15:G18,"Invalid alternative inputs")&gt;0),"Open alternative review","Comparable alternatives"))</f>
        <v>Open comparability</v>
      </c>
      <c r="E26" s="7"/>
      <c r="F26" s="7"/>
      <c r="G26" s="7"/>
      <c r="H26" s="7"/>
      <c r="I26" s="7"/>
      <c r="J26" s="1"/>
      <c r="K26" s="1"/>
      <c r="L26" s="1"/>
      <c r="M26" s="1"/>
    </row>
    <row r="27" customFormat="false" ht="36" hidden="false" customHeight="true" outlineLevel="0" collapsed="false">
      <c r="A27" s="1"/>
      <c r="B27" s="1"/>
      <c r="C27" s="8"/>
      <c r="D27" s="9"/>
      <c r="E27" s="7"/>
      <c r="F27" s="7"/>
      <c r="G27" s="7"/>
      <c r="H27" s="7"/>
      <c r="I27" s="7"/>
      <c r="J27" s="1"/>
      <c r="K27" s="1"/>
      <c r="L27" s="1"/>
      <c r="M27" s="1"/>
    </row>
    <row r="28" customFormat="false" ht="36" hidden="false" customHeight="true" outlineLevel="0" collapsed="false">
      <c r="A28" s="1"/>
      <c r="B28" s="1"/>
      <c r="C28" s="8"/>
      <c r="D28" s="9"/>
      <c r="E28" s="7"/>
      <c r="F28" s="7"/>
      <c r="G28" s="7"/>
      <c r="H28" s="7"/>
      <c r="I28" s="7"/>
      <c r="J28" s="1"/>
      <c r="K28" s="1"/>
      <c r="L28" s="1"/>
      <c r="M28" s="1"/>
    </row>
    <row r="29" customFormat="false" ht="36" hidden="false" customHeight="true" outlineLevel="0" collapsed="false">
      <c r="A29" s="1"/>
      <c r="B29" s="1"/>
      <c r="C29" s="8" t="s">
        <v>229</v>
      </c>
      <c r="D29" s="19" t="str">
        <f aca="false">IF(D26&lt;&gt;"Comparable alternatives","",MAX(0,H16:H18))</f>
        <v/>
      </c>
      <c r="E29" s="7"/>
      <c r="F29" s="7"/>
      <c r="G29" s="7"/>
      <c r="H29" s="7"/>
      <c r="I29" s="7"/>
      <c r="J29" s="1"/>
      <c r="K29" s="1"/>
      <c r="L29" s="1"/>
      <c r="M29" s="1"/>
    </row>
    <row r="30" customFormat="false" ht="24.75" hidden="false" customHeight="true" outlineLevel="0" collapsed="false">
      <c r="A30" s="1"/>
      <c r="B30" s="1"/>
      <c r="C30" s="1"/>
      <c r="D30" s="7"/>
      <c r="E30" s="7"/>
      <c r="F30" s="7"/>
      <c r="G30" s="7"/>
      <c r="H30" s="7"/>
      <c r="I30" s="7"/>
      <c r="J30" s="1"/>
      <c r="K30" s="1"/>
      <c r="L30" s="1"/>
      <c r="M30" s="1"/>
    </row>
    <row r="31" customFormat="false" ht="24.75" hidden="false" customHeight="true" outlineLevel="0" collapsed="false">
      <c r="A31" s="1"/>
      <c r="B31" s="1"/>
      <c r="C31" s="1"/>
      <c r="D31" s="7"/>
      <c r="E31" s="7"/>
      <c r="F31" s="7"/>
      <c r="G31" s="7"/>
      <c r="H31" s="7"/>
      <c r="I31" s="7"/>
      <c r="J31" s="1"/>
      <c r="K31" s="1"/>
      <c r="L31" s="1"/>
      <c r="M31" s="1"/>
    </row>
    <row r="32" customFormat="false" ht="24.75" hidden="false" customHeight="true" outlineLevel="0" collapsed="false">
      <c r="A32" s="1"/>
      <c r="B32" s="1"/>
      <c r="C32" s="3" t="s">
        <v>230</v>
      </c>
      <c r="D32" s="7"/>
      <c r="E32" s="7"/>
      <c r="F32" s="7"/>
      <c r="G32" s="7"/>
      <c r="H32" s="7"/>
      <c r="I32" s="7"/>
      <c r="J32" s="1"/>
      <c r="K32" s="1"/>
      <c r="L32" s="1"/>
      <c r="M32" s="1"/>
    </row>
    <row r="33" customFormat="false" ht="24.75" hidden="false" customHeight="true" outlineLevel="0" collapsed="false">
      <c r="A33" s="1"/>
      <c r="B33" s="1"/>
      <c r="C33" s="1"/>
      <c r="D33" s="7"/>
      <c r="E33" s="7"/>
      <c r="F33" s="7"/>
      <c r="G33" s="7"/>
      <c r="H33" s="7"/>
      <c r="I33" s="7"/>
      <c r="J33" s="1"/>
      <c r="K33" s="1"/>
      <c r="L33" s="1"/>
      <c r="M33" s="1"/>
    </row>
    <row r="34" customFormat="false" ht="24.75" hidden="false" customHeight="true" outlineLevel="0" collapsed="false">
      <c r="A34" s="1"/>
      <c r="B34" s="1"/>
      <c r="C34" s="3" t="s">
        <v>231</v>
      </c>
      <c r="D34" s="7"/>
      <c r="E34" s="7"/>
      <c r="F34" s="7"/>
      <c r="G34" s="7"/>
      <c r="H34" s="7"/>
      <c r="I34" s="7"/>
      <c r="J34" s="1"/>
      <c r="K34" s="1"/>
      <c r="L34" s="1"/>
      <c r="M34" s="1"/>
    </row>
    <row r="35" customFormat="false" ht="24.75" hidden="false" customHeight="true" outlineLevel="0" collapsed="false">
      <c r="A35" s="1"/>
      <c r="B35" s="1"/>
      <c r="C35" s="1"/>
      <c r="D35" s="7"/>
      <c r="E35" s="7"/>
      <c r="F35" s="7"/>
      <c r="G35" s="7"/>
      <c r="H35" s="7"/>
      <c r="I35" s="7"/>
      <c r="J35" s="1"/>
      <c r="K35" s="1"/>
      <c r="L35" s="1"/>
      <c r="M35" s="1"/>
    </row>
    <row r="36" customFormat="false" ht="24.75" hidden="false" customHeight="true" outlineLevel="0" collapsed="false">
      <c r="A36" s="1"/>
      <c r="B36" s="1"/>
      <c r="C36" s="3" t="s">
        <v>232</v>
      </c>
      <c r="D36" s="7"/>
      <c r="E36" s="7"/>
      <c r="F36" s="7"/>
      <c r="G36" s="7"/>
      <c r="H36" s="7"/>
      <c r="I36" s="7"/>
      <c r="J36" s="1"/>
      <c r="K36" s="1"/>
      <c r="L36" s="1"/>
      <c r="M36" s="1"/>
    </row>
    <row r="37" customFormat="false" ht="24.75" hidden="false" customHeight="true" outlineLevel="0" collapsed="false">
      <c r="A37" s="1"/>
      <c r="B37" s="1"/>
      <c r="C37" s="1"/>
      <c r="D37" s="7"/>
      <c r="E37" s="7"/>
      <c r="F37" s="7"/>
      <c r="G37" s="7"/>
      <c r="H37" s="7"/>
      <c r="I37" s="7"/>
      <c r="J37" s="1"/>
      <c r="K37" s="1"/>
      <c r="L37" s="1"/>
      <c r="M37" s="1"/>
    </row>
    <row r="38" customFormat="false" ht="24.75" hidden="false" customHeight="true" outlineLevel="0" collapsed="false">
      <c r="A38" s="1"/>
      <c r="B38" s="1"/>
      <c r="C38" s="3" t="s">
        <v>233</v>
      </c>
      <c r="D38" s="7"/>
      <c r="E38" s="7"/>
      <c r="F38" s="7"/>
      <c r="G38" s="7"/>
      <c r="H38" s="7"/>
      <c r="I38" s="7"/>
      <c r="J38" s="1"/>
      <c r="K38" s="1"/>
      <c r="L38" s="1"/>
      <c r="M38" s="1"/>
    </row>
    <row r="39" customFormat="false" ht="24.75" hidden="false" customHeight="true" outlineLevel="0" collapsed="false">
      <c r="A39" s="1"/>
      <c r="B39" s="1"/>
      <c r="C39" s="1"/>
      <c r="D39" s="7"/>
      <c r="E39" s="7"/>
      <c r="F39" s="7"/>
      <c r="G39" s="7"/>
      <c r="H39" s="7"/>
      <c r="I39" s="7"/>
      <c r="J39" s="1"/>
      <c r="K39" s="1"/>
      <c r="L39" s="1"/>
      <c r="M39" s="1"/>
    </row>
    <row r="40" customFormat="false" ht="24.75" hidden="false" customHeight="true" outlineLevel="0" collapsed="false">
      <c r="A40" s="1"/>
      <c r="B40" s="1"/>
      <c r="C40" s="3" t="s">
        <v>234</v>
      </c>
      <c r="D40" s="7"/>
      <c r="E40" s="7"/>
      <c r="F40" s="7"/>
      <c r="G40" s="7"/>
      <c r="H40" s="7"/>
      <c r="I40" s="7"/>
      <c r="J40" s="1"/>
      <c r="K40" s="1"/>
      <c r="L40" s="1"/>
      <c r="M40" s="1"/>
    </row>
    <row r="41" customFormat="false" ht="24.75" hidden="false" customHeight="true" outlineLevel="0" collapsed="false">
      <c r="A41" s="1"/>
      <c r="B41" s="1"/>
      <c r="C41" s="1"/>
      <c r="D41" s="7"/>
      <c r="E41" s="7"/>
      <c r="F41" s="7"/>
      <c r="G41" s="7"/>
      <c r="H41" s="7"/>
      <c r="I41" s="7"/>
      <c r="J41" s="1"/>
      <c r="K41" s="1"/>
      <c r="L41" s="1"/>
      <c r="M41" s="1"/>
    </row>
    <row r="42" customFormat="false" ht="24.75" hidden="false" customHeight="true" outlineLevel="0" collapsed="false">
      <c r="A42" s="1"/>
      <c r="B42" s="1"/>
      <c r="C42" s="3" t="s">
        <v>235</v>
      </c>
      <c r="D42" s="7"/>
      <c r="E42" s="7"/>
      <c r="F42" s="7"/>
      <c r="G42" s="7"/>
      <c r="H42" s="7"/>
      <c r="I42" s="7"/>
      <c r="J42" s="1"/>
      <c r="K42" s="1"/>
      <c r="L42" s="1"/>
      <c r="M42" s="1"/>
    </row>
    <row r="43" customFormat="false" ht="24.75" hidden="false" customHeight="true" outlineLevel="0" collapsed="false">
      <c r="A43" s="1"/>
      <c r="B43" s="1"/>
      <c r="C43" s="1"/>
      <c r="D43" s="7"/>
      <c r="E43" s="7"/>
      <c r="F43" s="7"/>
      <c r="G43" s="7"/>
      <c r="H43" s="7"/>
      <c r="I43" s="7"/>
      <c r="J43" s="1"/>
      <c r="K43" s="1"/>
      <c r="L43" s="1"/>
      <c r="M43" s="1"/>
    </row>
    <row r="44" customFormat="false" ht="24.75" hidden="false" customHeight="true" outlineLevel="0" collapsed="false">
      <c r="A44" s="1"/>
      <c r="B44" s="1"/>
      <c r="C44" s="1"/>
      <c r="D44" s="7"/>
      <c r="E44" s="7"/>
      <c r="F44" s="7"/>
      <c r="G44" s="7"/>
      <c r="H44" s="7"/>
      <c r="I44" s="7"/>
      <c r="J44" s="1"/>
      <c r="K44" s="1"/>
      <c r="L44" s="1"/>
      <c r="M44" s="1"/>
    </row>
    <row r="45" customFormat="false" ht="24.75" hidden="false" customHeight="true" outlineLevel="0" collapsed="false">
      <c r="A45" s="1"/>
      <c r="B45" s="1"/>
      <c r="C45" s="1"/>
      <c r="D45" s="7"/>
      <c r="E45" s="7"/>
      <c r="F45" s="7"/>
      <c r="G45" s="7"/>
      <c r="H45" s="7"/>
      <c r="I45" s="7"/>
      <c r="J45" s="1"/>
      <c r="K45" s="1"/>
      <c r="L45" s="1"/>
      <c r="M45" s="1"/>
    </row>
    <row r="46" customFormat="false" ht="24.75" hidden="false" customHeight="true" outlineLevel="0" collapsed="false">
      <c r="A46" s="1"/>
      <c r="B46" s="1"/>
      <c r="C46" s="1"/>
      <c r="D46" s="7"/>
      <c r="E46" s="7"/>
      <c r="F46" s="7"/>
      <c r="G46" s="7"/>
      <c r="H46" s="7"/>
      <c r="I46" s="7"/>
      <c r="J46" s="1"/>
      <c r="K46" s="1"/>
      <c r="L46" s="1"/>
      <c r="M46" s="1"/>
    </row>
    <row r="47" customFormat="false" ht="24.75" hidden="false" customHeight="true" outlineLevel="0" collapsed="false">
      <c r="A47" s="1"/>
      <c r="B47" s="1"/>
      <c r="C47" s="1"/>
      <c r="D47" s="7"/>
      <c r="E47" s="7"/>
      <c r="F47" s="7"/>
      <c r="G47" s="7"/>
      <c r="H47" s="7"/>
      <c r="I47" s="7"/>
      <c r="J47" s="1"/>
      <c r="K47" s="1"/>
      <c r="L47" s="1"/>
      <c r="M47" s="1"/>
    </row>
    <row r="48" customFormat="false" ht="24.75" hidden="false" customHeight="true" outlineLevel="0" collapsed="false">
      <c r="A48" s="1"/>
      <c r="B48" s="1"/>
      <c r="C48" s="1"/>
      <c r="D48" s="7"/>
      <c r="E48" s="7"/>
      <c r="F48" s="7"/>
      <c r="G48" s="7"/>
      <c r="H48" s="7"/>
      <c r="I48" s="7"/>
      <c r="J48" s="1"/>
      <c r="K48" s="1"/>
      <c r="L48" s="1"/>
      <c r="M48" s="1"/>
    </row>
    <row r="49" customFormat="false" ht="24.75" hidden="false" customHeight="true" outlineLevel="0" collapsed="false">
      <c r="A49" s="1"/>
      <c r="B49" s="1"/>
      <c r="C49" s="1"/>
      <c r="D49" s="7"/>
      <c r="E49" s="7"/>
      <c r="F49" s="7"/>
      <c r="G49" s="7"/>
      <c r="H49" s="7"/>
      <c r="I49" s="7"/>
      <c r="J49" s="1"/>
      <c r="K49" s="1"/>
      <c r="L49" s="1"/>
      <c r="M49" s="1"/>
    </row>
    <row r="50" customFormat="false" ht="24.75" hidden="false" customHeight="true" outlineLevel="0" collapsed="false">
      <c r="A50" s="1"/>
      <c r="B50" s="1"/>
      <c r="C50" s="1"/>
      <c r="D50" s="7"/>
      <c r="E50" s="7"/>
      <c r="F50" s="7"/>
      <c r="G50" s="7"/>
      <c r="H50" s="7"/>
      <c r="I50" s="7"/>
      <c r="J50" s="1"/>
      <c r="K50" s="1"/>
      <c r="L50" s="1"/>
      <c r="M50" s="1"/>
    </row>
    <row r="51" customFormat="false" ht="24.75" hidden="false" customHeight="true" outlineLevel="0" collapsed="false">
      <c r="A51" s="1"/>
      <c r="B51" s="1"/>
      <c r="C51" s="1"/>
      <c r="D51" s="7"/>
      <c r="E51" s="7"/>
      <c r="F51" s="7"/>
      <c r="G51" s="7"/>
      <c r="H51" s="7"/>
      <c r="I51" s="7"/>
      <c r="J51" s="1"/>
      <c r="K51" s="1"/>
      <c r="L51" s="1"/>
      <c r="M51" s="1"/>
    </row>
    <row r="52" customFormat="false" ht="24.75" hidden="false" customHeight="true" outlineLevel="0" collapsed="false">
      <c r="A52" s="1"/>
      <c r="B52" s="1"/>
      <c r="C52" s="1"/>
      <c r="D52" s="7"/>
      <c r="E52" s="7"/>
      <c r="F52" s="7"/>
      <c r="G52" s="7"/>
      <c r="H52" s="7"/>
      <c r="I52" s="7"/>
      <c r="J52" s="1"/>
      <c r="K52" s="1"/>
      <c r="L52" s="1"/>
      <c r="M52" s="1"/>
    </row>
    <row r="53" customFormat="false" ht="24.75" hidden="false" customHeight="true" outlineLevel="0" collapsed="false">
      <c r="A53" s="1"/>
      <c r="B53" s="1"/>
      <c r="C53" s="1"/>
      <c r="D53" s="7"/>
      <c r="E53" s="7"/>
      <c r="F53" s="7"/>
      <c r="G53" s="7"/>
      <c r="H53" s="7"/>
      <c r="I53" s="7"/>
      <c r="J53" s="1"/>
      <c r="K53" s="1"/>
      <c r="L53" s="1"/>
      <c r="M53" s="1"/>
    </row>
    <row r="54" customFormat="false" ht="24.75" hidden="false" customHeight="true" outlineLevel="0" collapsed="false">
      <c r="A54" s="1"/>
      <c r="B54" s="1"/>
      <c r="C54" s="1"/>
      <c r="D54" s="7"/>
      <c r="E54" s="7"/>
      <c r="F54" s="7"/>
      <c r="G54" s="7"/>
      <c r="H54" s="7"/>
      <c r="I54" s="7"/>
      <c r="J54" s="1"/>
      <c r="K54" s="1"/>
      <c r="L54" s="1"/>
      <c r="M54" s="1"/>
    </row>
    <row r="55" customFormat="false" ht="24.75" hidden="false" customHeight="true" outlineLevel="0" collapsed="false">
      <c r="A55" s="1"/>
      <c r="B55" s="1"/>
      <c r="C55" s="1"/>
      <c r="D55" s="7"/>
      <c r="E55" s="7"/>
      <c r="F55" s="7"/>
      <c r="G55" s="7"/>
      <c r="H55" s="7"/>
      <c r="I55" s="7"/>
      <c r="J55" s="1"/>
      <c r="K55" s="1"/>
      <c r="L55" s="1"/>
      <c r="M55" s="1"/>
    </row>
    <row r="56" customFormat="false" ht="24.75" hidden="false" customHeight="true" outlineLevel="0" collapsed="false">
      <c r="A56" s="1"/>
      <c r="B56" s="1"/>
      <c r="C56" s="1"/>
      <c r="D56" s="7"/>
      <c r="E56" s="7"/>
      <c r="F56" s="7"/>
      <c r="G56" s="7"/>
      <c r="H56" s="7"/>
      <c r="I56" s="7"/>
      <c r="J56" s="1"/>
      <c r="K56" s="1"/>
      <c r="L56" s="1"/>
      <c r="M56" s="1"/>
    </row>
    <row r="57" customFormat="false" ht="24.75" hidden="false" customHeight="true" outlineLevel="0" collapsed="false">
      <c r="A57" s="1"/>
      <c r="B57" s="1"/>
      <c r="C57" s="1"/>
      <c r="D57" s="7"/>
      <c r="E57" s="7"/>
      <c r="F57" s="7"/>
      <c r="G57" s="7"/>
      <c r="H57" s="7"/>
      <c r="I57" s="7"/>
      <c r="J57" s="1"/>
      <c r="K57" s="1"/>
      <c r="L57" s="1"/>
      <c r="M57" s="1"/>
    </row>
    <row r="58" customFormat="false" ht="24.75" hidden="false" customHeight="true" outlineLevel="0" collapsed="false">
      <c r="A58" s="1"/>
      <c r="B58" s="1"/>
      <c r="C58" s="1"/>
      <c r="D58" s="7"/>
      <c r="E58" s="7"/>
      <c r="F58" s="7"/>
      <c r="G58" s="7"/>
      <c r="H58" s="7"/>
      <c r="I58" s="7"/>
      <c r="J58" s="1"/>
      <c r="K58" s="1"/>
      <c r="L58" s="1"/>
      <c r="M58" s="1"/>
    </row>
    <row r="59" customFormat="false" ht="24.75" hidden="false" customHeight="true" outlineLevel="0" collapsed="false">
      <c r="A59" s="1"/>
      <c r="B59" s="1"/>
      <c r="C59" s="1"/>
      <c r="D59" s="7"/>
      <c r="E59" s="7"/>
      <c r="F59" s="7"/>
      <c r="G59" s="7"/>
      <c r="H59" s="7"/>
      <c r="I59" s="7"/>
      <c r="J59" s="1"/>
      <c r="K59" s="1"/>
      <c r="L59" s="1"/>
      <c r="M59" s="1"/>
    </row>
    <row r="60" customFormat="false" ht="24.75" hidden="false" customHeight="true" outlineLevel="0" collapsed="false">
      <c r="A60" s="1"/>
      <c r="B60" s="1"/>
      <c r="C60" s="1"/>
      <c r="D60" s="7"/>
      <c r="E60" s="7"/>
      <c r="F60" s="7"/>
      <c r="G60" s="7"/>
      <c r="H60" s="7"/>
      <c r="I60" s="7"/>
      <c r="J60" s="1"/>
      <c r="K60" s="1"/>
      <c r="L60" s="1"/>
      <c r="M60" s="1"/>
    </row>
    <row r="61" customFormat="false" ht="24.75" hidden="false" customHeight="true" outlineLevel="0" collapsed="false">
      <c r="A61" s="1"/>
      <c r="B61" s="1"/>
      <c r="C61" s="1"/>
      <c r="D61" s="7"/>
      <c r="E61" s="7"/>
      <c r="F61" s="7"/>
      <c r="G61" s="7"/>
      <c r="H61" s="7"/>
      <c r="I61" s="7"/>
      <c r="J61" s="1"/>
      <c r="K61" s="1"/>
      <c r="L61" s="1"/>
      <c r="M61" s="1"/>
    </row>
    <row r="62" customFormat="false" ht="24.75" hidden="false" customHeight="true" outlineLevel="0" collapsed="false">
      <c r="A62" s="1"/>
      <c r="B62" s="1"/>
      <c r="C62" s="1"/>
      <c r="D62" s="7"/>
      <c r="E62" s="7"/>
      <c r="F62" s="7"/>
      <c r="G62" s="7"/>
      <c r="H62" s="7"/>
      <c r="I62" s="7"/>
      <c r="J62" s="1"/>
      <c r="K62" s="1"/>
      <c r="L62" s="1"/>
      <c r="M62" s="1"/>
    </row>
    <row r="63" customFormat="false" ht="24.75" hidden="false" customHeight="true" outlineLevel="0" collapsed="false">
      <c r="A63" s="1"/>
      <c r="B63" s="1"/>
      <c r="C63" s="1"/>
      <c r="D63" s="7"/>
      <c r="E63" s="7"/>
      <c r="F63" s="7"/>
      <c r="G63" s="7"/>
      <c r="H63" s="7"/>
      <c r="I63" s="7"/>
      <c r="J63" s="1"/>
      <c r="K63" s="1"/>
      <c r="L63" s="1"/>
      <c r="M63" s="1"/>
    </row>
    <row r="64" customFormat="false" ht="24.75" hidden="false" customHeight="true" outlineLevel="0" collapsed="false">
      <c r="A64" s="1"/>
      <c r="B64" s="1"/>
      <c r="C64" s="1"/>
      <c r="D64" s="7"/>
      <c r="E64" s="7"/>
      <c r="F64" s="7"/>
      <c r="G64" s="7"/>
      <c r="H64" s="7"/>
      <c r="I64" s="7"/>
      <c r="J64" s="1"/>
      <c r="K64" s="1"/>
      <c r="L64" s="1"/>
      <c r="M64" s="1"/>
    </row>
    <row r="65" customFormat="false" ht="24.75" hidden="false" customHeight="true" outlineLevel="0" collapsed="false">
      <c r="A65" s="1"/>
      <c r="B65" s="1"/>
      <c r="C65" s="1"/>
      <c r="D65" s="7"/>
      <c r="E65" s="7"/>
      <c r="F65" s="7"/>
      <c r="G65" s="7"/>
      <c r="H65" s="7"/>
      <c r="I65" s="7"/>
      <c r="J65" s="1"/>
      <c r="K65" s="1"/>
      <c r="L65" s="1"/>
      <c r="M65" s="1"/>
    </row>
    <row r="66" customFormat="false" ht="24.75" hidden="false" customHeight="true" outlineLevel="0" collapsed="false">
      <c r="A66" s="1"/>
      <c r="B66" s="1"/>
      <c r="C66" s="1"/>
      <c r="D66" s="7"/>
      <c r="E66" s="7"/>
      <c r="F66" s="7"/>
      <c r="G66" s="7"/>
      <c r="H66" s="7"/>
      <c r="I66" s="7"/>
      <c r="J66" s="1"/>
      <c r="K66" s="1"/>
      <c r="L66" s="1"/>
      <c r="M66" s="1"/>
    </row>
    <row r="67" customFormat="false" ht="24.75" hidden="false" customHeight="true" outlineLevel="0" collapsed="false">
      <c r="A67" s="1"/>
      <c r="B67" s="1"/>
      <c r="C67" s="1"/>
      <c r="D67" s="7"/>
      <c r="E67" s="7"/>
      <c r="F67" s="7"/>
      <c r="G67" s="7"/>
      <c r="H67" s="7"/>
      <c r="I67" s="7"/>
      <c r="J67" s="1"/>
      <c r="K67" s="1"/>
      <c r="L67" s="1"/>
      <c r="M67" s="1"/>
    </row>
    <row r="68" customFormat="false" ht="24.75" hidden="false" customHeight="true" outlineLevel="0" collapsed="false">
      <c r="A68" s="1"/>
      <c r="B68" s="1"/>
      <c r="C68" s="1"/>
      <c r="D68" s="7"/>
      <c r="E68" s="7"/>
      <c r="F68" s="7"/>
      <c r="G68" s="7"/>
      <c r="H68" s="7"/>
      <c r="I68" s="7"/>
      <c r="J68" s="1"/>
      <c r="K68" s="1"/>
      <c r="L68" s="1"/>
      <c r="M68" s="1"/>
    </row>
    <row r="69" customFormat="false" ht="24.75" hidden="false" customHeight="true" outlineLevel="0" collapsed="false">
      <c r="A69" s="1"/>
      <c r="B69" s="1"/>
      <c r="C69" s="1"/>
      <c r="D69" s="7"/>
      <c r="E69" s="7"/>
      <c r="F69" s="7"/>
      <c r="G69" s="7"/>
      <c r="H69" s="7"/>
      <c r="I69" s="7"/>
      <c r="J69" s="1"/>
      <c r="K69" s="1"/>
      <c r="L69" s="1"/>
      <c r="M69" s="1"/>
    </row>
    <row r="70" customFormat="false" ht="24.75" hidden="false" customHeight="true" outlineLevel="0" collapsed="false">
      <c r="A70" s="1"/>
      <c r="B70" s="1"/>
      <c r="C70" s="1"/>
      <c r="D70" s="7"/>
      <c r="E70" s="7"/>
      <c r="F70" s="7"/>
      <c r="G70" s="7"/>
      <c r="H70" s="7"/>
      <c r="I70" s="7"/>
      <c r="J70" s="1"/>
      <c r="K70" s="1"/>
      <c r="L70" s="1"/>
      <c r="M70" s="1"/>
    </row>
    <row r="71" customFormat="false" ht="24.75" hidden="false" customHeight="true" outlineLevel="0" collapsed="false">
      <c r="A71" s="1"/>
      <c r="B71" s="1"/>
      <c r="C71" s="1"/>
      <c r="D71" s="7"/>
      <c r="E71" s="7"/>
      <c r="F71" s="7"/>
      <c r="G71" s="7"/>
      <c r="H71" s="7"/>
      <c r="I71" s="7"/>
      <c r="J71" s="1"/>
      <c r="K71" s="1"/>
      <c r="L71" s="1"/>
      <c r="M71" s="1"/>
    </row>
    <row r="72" customFormat="false" ht="24.75" hidden="false" customHeight="true" outlineLevel="0" collapsed="false">
      <c r="A72" s="1"/>
      <c r="B72" s="1"/>
      <c r="C72" s="1"/>
      <c r="D72" s="7"/>
      <c r="E72" s="7"/>
      <c r="F72" s="7"/>
      <c r="G72" s="7"/>
      <c r="H72" s="7"/>
      <c r="I72" s="7"/>
      <c r="J72" s="1"/>
      <c r="K72" s="1"/>
      <c r="L72" s="1"/>
      <c r="M72" s="1"/>
    </row>
    <row r="73" customFormat="false" ht="24.75" hidden="false" customHeight="true" outlineLevel="0" collapsed="false">
      <c r="A73" s="1"/>
      <c r="B73" s="1"/>
      <c r="C73" s="1"/>
      <c r="D73" s="7"/>
      <c r="E73" s="7"/>
      <c r="F73" s="7"/>
      <c r="G73" s="7"/>
      <c r="H73" s="7"/>
      <c r="I73" s="7"/>
      <c r="J73" s="1"/>
      <c r="K73" s="1"/>
      <c r="L73" s="1"/>
      <c r="M73" s="1"/>
    </row>
    <row r="74" customFormat="false" ht="24.75" hidden="false" customHeight="true" outlineLevel="0" collapsed="false">
      <c r="A74" s="1"/>
      <c r="B74" s="1"/>
      <c r="C74" s="1"/>
      <c r="D74" s="7"/>
      <c r="E74" s="7"/>
      <c r="F74" s="7"/>
      <c r="G74" s="7"/>
      <c r="H74" s="7"/>
      <c r="I74" s="7"/>
      <c r="J74" s="1"/>
      <c r="K74" s="1"/>
      <c r="L74" s="1"/>
      <c r="M74" s="1"/>
    </row>
    <row r="75" customFormat="false" ht="24.75" hidden="false" customHeight="true" outlineLevel="0" collapsed="false">
      <c r="A75" s="1"/>
      <c r="B75" s="1"/>
      <c r="C75" s="1"/>
      <c r="D75" s="7"/>
      <c r="E75" s="7"/>
      <c r="F75" s="7"/>
      <c r="G75" s="7"/>
      <c r="H75" s="7"/>
      <c r="I75" s="7"/>
      <c r="J75" s="1"/>
      <c r="K75" s="1"/>
      <c r="L75" s="1"/>
      <c r="M75" s="1"/>
    </row>
    <row r="76" customFormat="false" ht="24.75" hidden="false" customHeight="true" outlineLevel="0" collapsed="false">
      <c r="A76" s="1"/>
      <c r="B76" s="1"/>
      <c r="C76" s="1"/>
      <c r="D76" s="7"/>
      <c r="E76" s="7"/>
      <c r="F76" s="7"/>
      <c r="G76" s="7"/>
      <c r="H76" s="7"/>
      <c r="I76" s="7"/>
      <c r="J76" s="1"/>
      <c r="K76" s="1"/>
      <c r="L76" s="1"/>
      <c r="M76" s="1"/>
    </row>
    <row r="77" customFormat="false" ht="24.75" hidden="false" customHeight="true" outlineLevel="0" collapsed="false">
      <c r="A77" s="1"/>
      <c r="B77" s="1"/>
      <c r="C77" s="1"/>
      <c r="D77" s="7"/>
      <c r="E77" s="7"/>
      <c r="F77" s="7"/>
      <c r="G77" s="7"/>
      <c r="H77" s="7"/>
      <c r="I77" s="7"/>
      <c r="J77" s="1"/>
      <c r="K77" s="1"/>
      <c r="L77" s="1"/>
      <c r="M77" s="1"/>
    </row>
    <row r="78" customFormat="false" ht="24.75" hidden="false" customHeight="true" outlineLevel="0" collapsed="false">
      <c r="A78" s="1"/>
      <c r="B78" s="1"/>
      <c r="C78" s="1"/>
      <c r="D78" s="7"/>
      <c r="E78" s="7"/>
      <c r="F78" s="7"/>
      <c r="G78" s="7"/>
      <c r="H78" s="7"/>
      <c r="I78" s="7"/>
      <c r="J78" s="1"/>
      <c r="K78" s="1"/>
      <c r="L78" s="1"/>
      <c r="M78" s="1"/>
    </row>
    <row r="79" customFormat="false" ht="24.75" hidden="false" customHeight="true" outlineLevel="0" collapsed="false">
      <c r="A79" s="1"/>
      <c r="B79" s="1"/>
      <c r="C79" s="1"/>
      <c r="D79" s="7"/>
      <c r="E79" s="7"/>
      <c r="F79" s="7"/>
      <c r="G79" s="7"/>
      <c r="H79" s="7"/>
      <c r="I79" s="7"/>
      <c r="J79" s="1"/>
      <c r="K79" s="1"/>
      <c r="L79" s="1"/>
      <c r="M79" s="1"/>
    </row>
    <row r="80" customFormat="false" ht="24.75" hidden="false" customHeight="true" outlineLevel="0" collapsed="false">
      <c r="A80" s="1"/>
      <c r="B80" s="1"/>
      <c r="C80" s="1"/>
      <c r="D80" s="7"/>
      <c r="E80" s="7"/>
      <c r="F80" s="7"/>
      <c r="G80" s="7"/>
      <c r="H80" s="7"/>
      <c r="I80" s="7"/>
      <c r="J80" s="1"/>
      <c r="K80" s="1"/>
      <c r="L80" s="1"/>
      <c r="M80" s="1"/>
    </row>
    <row r="81" customFormat="false" ht="24.75" hidden="false" customHeight="true" outlineLevel="0" collapsed="false">
      <c r="A81" s="1"/>
      <c r="B81" s="1"/>
      <c r="C81" s="1"/>
      <c r="D81" s="7"/>
      <c r="E81" s="7"/>
      <c r="F81" s="7"/>
      <c r="G81" s="7"/>
      <c r="H81" s="7"/>
      <c r="I81" s="7"/>
      <c r="J81" s="1"/>
      <c r="K81" s="1"/>
      <c r="L81" s="1"/>
      <c r="M81" s="1"/>
    </row>
    <row r="82" customFormat="false" ht="24.75" hidden="false" customHeight="true" outlineLevel="0" collapsed="false">
      <c r="A82" s="1"/>
      <c r="B82" s="1"/>
      <c r="C82" s="1"/>
      <c r="D82" s="7"/>
      <c r="E82" s="7"/>
      <c r="F82" s="7"/>
      <c r="G82" s="7"/>
      <c r="H82" s="7"/>
      <c r="I82" s="7"/>
      <c r="J82" s="1"/>
      <c r="K82" s="1"/>
      <c r="L82" s="1"/>
      <c r="M82" s="1"/>
    </row>
    <row r="83" customFormat="false" ht="24.75" hidden="false" customHeight="true" outlineLevel="0" collapsed="false">
      <c r="A83" s="1"/>
      <c r="B83" s="1"/>
      <c r="C83" s="1"/>
      <c r="D83" s="7"/>
      <c r="E83" s="7"/>
      <c r="F83" s="7"/>
      <c r="G83" s="7"/>
      <c r="H83" s="7"/>
      <c r="I83" s="7"/>
      <c r="J83" s="1"/>
      <c r="K83" s="1"/>
      <c r="L83" s="1"/>
      <c r="M83" s="1"/>
    </row>
    <row r="84" customFormat="false" ht="24.75" hidden="false" customHeight="true" outlineLevel="0" collapsed="false">
      <c r="A84" s="1"/>
      <c r="B84" s="1"/>
      <c r="C84" s="1"/>
      <c r="D84" s="7"/>
      <c r="E84" s="7"/>
      <c r="F84" s="7"/>
      <c r="G84" s="7"/>
      <c r="H84" s="7"/>
      <c r="I84" s="7"/>
      <c r="J84" s="1"/>
      <c r="K84" s="1"/>
      <c r="L84" s="1"/>
      <c r="M84" s="1"/>
    </row>
    <row r="85" customFormat="false" ht="24.75" hidden="false" customHeight="true" outlineLevel="0" collapsed="false">
      <c r="A85" s="1"/>
      <c r="B85" s="1"/>
      <c r="C85" s="1"/>
      <c r="D85" s="7"/>
      <c r="E85" s="7"/>
      <c r="F85" s="7"/>
      <c r="G85" s="7"/>
      <c r="H85" s="7"/>
      <c r="I85" s="7"/>
      <c r="J85" s="1"/>
      <c r="K85" s="1"/>
      <c r="L85" s="1"/>
      <c r="M85" s="1"/>
    </row>
    <row r="86" customFormat="false" ht="24.75" hidden="false" customHeight="true" outlineLevel="0" collapsed="false">
      <c r="A86" s="1"/>
      <c r="B86" s="1"/>
      <c r="C86" s="1"/>
      <c r="D86" s="7"/>
      <c r="E86" s="7"/>
      <c r="F86" s="7"/>
      <c r="G86" s="7"/>
      <c r="H86" s="7"/>
      <c r="I86" s="7"/>
      <c r="J86" s="1"/>
      <c r="K86" s="1"/>
      <c r="L86" s="1"/>
      <c r="M86" s="1"/>
    </row>
    <row r="87" customFormat="false" ht="24.75" hidden="false" customHeight="true" outlineLevel="0" collapsed="false">
      <c r="A87" s="1"/>
      <c r="B87" s="1"/>
      <c r="C87" s="1"/>
      <c r="D87" s="7"/>
      <c r="E87" s="7"/>
      <c r="F87" s="7"/>
      <c r="G87" s="7"/>
      <c r="H87" s="7"/>
      <c r="I87" s="7"/>
      <c r="J87" s="1"/>
      <c r="K87" s="1"/>
      <c r="L87" s="1"/>
      <c r="M87" s="1"/>
    </row>
    <row r="88" customFormat="false" ht="24.75" hidden="false" customHeight="true" outlineLevel="0" collapsed="false">
      <c r="A88" s="1"/>
      <c r="B88" s="1"/>
      <c r="C88" s="1"/>
      <c r="D88" s="7"/>
      <c r="E88" s="7"/>
      <c r="F88" s="7"/>
      <c r="G88" s="7"/>
      <c r="H88" s="7"/>
      <c r="I88" s="7"/>
      <c r="J88" s="1"/>
      <c r="K88" s="1"/>
      <c r="L88" s="1"/>
      <c r="M88" s="1"/>
    </row>
    <row r="89" customFormat="false" ht="24.75" hidden="false" customHeight="true" outlineLevel="0" collapsed="false">
      <c r="A89" s="1"/>
      <c r="B89" s="1"/>
      <c r="C89" s="1"/>
      <c r="D89" s="7"/>
      <c r="E89" s="7"/>
      <c r="F89" s="7"/>
      <c r="G89" s="7"/>
      <c r="H89" s="7"/>
      <c r="I89" s="7"/>
      <c r="J89" s="1"/>
      <c r="K89" s="1"/>
      <c r="L89" s="1"/>
      <c r="M89" s="1"/>
    </row>
    <row r="90" customFormat="false" ht="24.75" hidden="false" customHeight="true" outlineLevel="0" collapsed="false">
      <c r="A90" s="1"/>
      <c r="B90" s="1"/>
      <c r="C90" s="1"/>
      <c r="D90" s="7"/>
      <c r="E90" s="7"/>
      <c r="F90" s="7"/>
      <c r="G90" s="7"/>
      <c r="H90" s="7"/>
      <c r="I90" s="7"/>
      <c r="J90" s="1"/>
      <c r="K90" s="1"/>
      <c r="L90" s="1"/>
      <c r="M90" s="1"/>
    </row>
    <row r="91" customFormat="false" ht="24.75" hidden="false" customHeight="true" outlineLevel="0" collapsed="false">
      <c r="A91" s="1"/>
      <c r="B91" s="1"/>
      <c r="C91" s="1"/>
      <c r="D91" s="7"/>
      <c r="E91" s="7"/>
      <c r="F91" s="7"/>
      <c r="G91" s="7"/>
      <c r="H91" s="7"/>
      <c r="I91" s="7"/>
      <c r="J91" s="1"/>
      <c r="K91" s="1"/>
      <c r="L91" s="1"/>
      <c r="M91" s="1"/>
    </row>
    <row r="92" customFormat="false" ht="24.75" hidden="false" customHeight="true" outlineLevel="0" collapsed="false">
      <c r="A92" s="1"/>
      <c r="B92" s="1"/>
      <c r="C92" s="1"/>
      <c r="D92" s="7"/>
      <c r="E92" s="7"/>
      <c r="F92" s="7"/>
      <c r="G92" s="7"/>
      <c r="H92" s="7"/>
      <c r="I92" s="7"/>
      <c r="J92" s="1"/>
      <c r="K92" s="1"/>
      <c r="L92" s="1"/>
      <c r="M92" s="1"/>
    </row>
    <row r="93" customFormat="false" ht="24.75" hidden="false" customHeight="true" outlineLevel="0" collapsed="false">
      <c r="A93" s="1"/>
      <c r="B93" s="1"/>
      <c r="C93" s="1"/>
      <c r="D93" s="7"/>
      <c r="E93" s="7"/>
      <c r="F93" s="7"/>
      <c r="G93" s="7"/>
      <c r="H93" s="7"/>
      <c r="I93" s="7"/>
      <c r="J93" s="1"/>
      <c r="K93" s="1"/>
      <c r="L93" s="1"/>
      <c r="M93" s="1"/>
    </row>
    <row r="94" customFormat="false" ht="24.75" hidden="false" customHeight="true" outlineLevel="0" collapsed="false">
      <c r="A94" s="1"/>
      <c r="B94" s="1"/>
      <c r="C94" s="1"/>
      <c r="D94" s="7"/>
      <c r="E94" s="7"/>
      <c r="F94" s="7"/>
      <c r="G94" s="7"/>
      <c r="H94" s="7"/>
      <c r="I94" s="7"/>
      <c r="J94" s="1"/>
      <c r="K94" s="1"/>
      <c r="L94" s="1"/>
      <c r="M94" s="1"/>
    </row>
    <row r="95" customFormat="false" ht="24.75" hidden="false" customHeight="true" outlineLevel="0" collapsed="false">
      <c r="A95" s="1"/>
      <c r="B95" s="1"/>
      <c r="C95" s="1"/>
      <c r="D95" s="7"/>
      <c r="E95" s="7"/>
      <c r="F95" s="7"/>
      <c r="G95" s="7"/>
      <c r="H95" s="7"/>
      <c r="I95" s="7"/>
      <c r="J95" s="1"/>
      <c r="K95" s="1"/>
      <c r="L95" s="1"/>
      <c r="M95" s="1"/>
    </row>
    <row r="96" customFormat="false" ht="24.75" hidden="false" customHeight="true" outlineLevel="0" collapsed="false">
      <c r="A96" s="1"/>
      <c r="B96" s="1"/>
      <c r="C96" s="1"/>
      <c r="D96" s="7"/>
      <c r="E96" s="7"/>
      <c r="F96" s="7"/>
      <c r="G96" s="7"/>
      <c r="H96" s="7"/>
      <c r="I96" s="7"/>
      <c r="J96" s="1"/>
      <c r="K96" s="1"/>
      <c r="L96" s="1"/>
      <c r="M96" s="1"/>
    </row>
    <row r="97" customFormat="false" ht="24.75" hidden="false" customHeight="true" outlineLevel="0" collapsed="false">
      <c r="A97" s="1"/>
      <c r="B97" s="1"/>
      <c r="C97" s="1"/>
      <c r="D97" s="7"/>
      <c r="E97" s="7"/>
      <c r="F97" s="7"/>
      <c r="G97" s="7"/>
      <c r="H97" s="7"/>
      <c r="I97" s="7"/>
      <c r="J97" s="1"/>
      <c r="K97" s="1"/>
      <c r="L97" s="1"/>
      <c r="M97" s="1"/>
    </row>
    <row r="98" customFormat="false" ht="24.75" hidden="false" customHeight="true" outlineLevel="0" collapsed="false">
      <c r="A98" s="1"/>
      <c r="B98" s="1"/>
      <c r="C98" s="1"/>
      <c r="D98" s="7"/>
      <c r="E98" s="7"/>
      <c r="F98" s="7"/>
      <c r="G98" s="7"/>
      <c r="H98" s="7"/>
      <c r="I98" s="7"/>
      <c r="J98" s="1"/>
      <c r="K98" s="1"/>
      <c r="L98" s="1"/>
      <c r="M98" s="1"/>
    </row>
    <row r="99" customFormat="false" ht="24.75" hidden="false" customHeight="true" outlineLevel="0" collapsed="false">
      <c r="A99" s="1"/>
      <c r="B99" s="1"/>
      <c r="C99" s="1"/>
      <c r="D99" s="7"/>
      <c r="E99" s="7"/>
      <c r="F99" s="7"/>
      <c r="G99" s="7"/>
      <c r="H99" s="7"/>
      <c r="I99" s="7"/>
      <c r="J99" s="1"/>
      <c r="K99" s="1"/>
      <c r="L99" s="1"/>
      <c r="M99" s="1"/>
    </row>
    <row r="100" customFormat="false" ht="24.75" hidden="false" customHeight="true" outlineLevel="0" collapsed="false">
      <c r="A100" s="1"/>
      <c r="B100" s="1"/>
      <c r="C100" s="1"/>
      <c r="D100" s="7"/>
      <c r="E100" s="7"/>
      <c r="F100" s="7"/>
      <c r="G100" s="7"/>
      <c r="H100" s="7"/>
      <c r="I100" s="7"/>
      <c r="J100" s="1"/>
      <c r="K100" s="1"/>
      <c r="L100" s="1"/>
      <c r="M100" s="1"/>
    </row>
    <row r="101" customFormat="false" ht="24.75" hidden="false" customHeight="true" outlineLevel="0" collapsed="false">
      <c r="A101" s="1"/>
      <c r="B101" s="1"/>
      <c r="C101" s="1"/>
      <c r="D101" s="7"/>
      <c r="E101" s="7"/>
      <c r="F101" s="7"/>
      <c r="G101" s="7"/>
      <c r="H101" s="7"/>
      <c r="I101" s="7"/>
      <c r="J101" s="1"/>
      <c r="K101" s="1"/>
      <c r="L101" s="1"/>
      <c r="M101" s="1"/>
    </row>
    <row r="102" customFormat="false" ht="24.75" hidden="false" customHeight="true" outlineLevel="0" collapsed="false">
      <c r="A102" s="1"/>
      <c r="B102" s="1"/>
      <c r="C102" s="1"/>
      <c r="D102" s="7"/>
      <c r="E102" s="7"/>
      <c r="F102" s="7"/>
      <c r="G102" s="7"/>
      <c r="H102" s="7"/>
      <c r="I102" s="7"/>
      <c r="J102" s="1"/>
      <c r="K102" s="1"/>
      <c r="L102" s="1"/>
      <c r="M102" s="1"/>
    </row>
    <row r="103" customFormat="false" ht="24.75" hidden="false" customHeight="true" outlineLevel="0" collapsed="false">
      <c r="A103" s="1"/>
      <c r="B103" s="1"/>
      <c r="C103" s="1"/>
      <c r="D103" s="7"/>
      <c r="E103" s="7"/>
      <c r="F103" s="7"/>
      <c r="G103" s="7"/>
      <c r="H103" s="7"/>
      <c r="I103" s="7"/>
      <c r="J103" s="1"/>
      <c r="K103" s="1"/>
      <c r="L103" s="1"/>
      <c r="M103" s="1"/>
    </row>
    <row r="104" customFormat="false" ht="24.75" hidden="false" customHeight="true" outlineLevel="0" collapsed="false">
      <c r="A104" s="1"/>
      <c r="B104" s="1"/>
      <c r="C104" s="1"/>
      <c r="D104" s="7"/>
      <c r="E104" s="7"/>
      <c r="F104" s="7"/>
      <c r="G104" s="7"/>
      <c r="H104" s="7"/>
      <c r="I104" s="7"/>
      <c r="J104" s="1"/>
      <c r="K104" s="1"/>
      <c r="L104" s="1"/>
      <c r="M104" s="1"/>
    </row>
    <row r="105" customFormat="false" ht="24.75" hidden="false" customHeight="true" outlineLevel="0" collapsed="false">
      <c r="A105" s="1"/>
      <c r="B105" s="1"/>
      <c r="C105" s="1"/>
      <c r="D105" s="7"/>
      <c r="E105" s="7"/>
      <c r="F105" s="7"/>
      <c r="G105" s="7"/>
      <c r="H105" s="7"/>
      <c r="I105" s="7"/>
      <c r="J105" s="1"/>
      <c r="K105" s="1"/>
      <c r="L105" s="1"/>
      <c r="M105" s="1"/>
    </row>
    <row r="106" customFormat="false" ht="24.75" hidden="false" customHeight="true" outlineLevel="0" collapsed="false">
      <c r="A106" s="1"/>
      <c r="B106" s="1"/>
      <c r="C106" s="1"/>
      <c r="D106" s="1"/>
      <c r="E106" s="1"/>
      <c r="F106" s="1"/>
      <c r="G106" s="1"/>
      <c r="H106" s="1"/>
      <c r="I106" s="1"/>
      <c r="J106" s="1"/>
      <c r="K106" s="1"/>
      <c r="L106" s="1"/>
      <c r="M106" s="1"/>
    </row>
    <row r="107" customFormat="false" ht="24.75" hidden="false" customHeight="true" outlineLevel="0" collapsed="false">
      <c r="A107" s="1"/>
      <c r="B107" s="1"/>
      <c r="C107" s="1"/>
      <c r="D107" s="1"/>
      <c r="E107" s="1"/>
      <c r="F107" s="1"/>
      <c r="G107" s="1"/>
      <c r="H107" s="1"/>
      <c r="I107" s="1"/>
      <c r="J107" s="1"/>
      <c r="K107" s="1"/>
      <c r="L107" s="1"/>
      <c r="M107" s="1"/>
    </row>
    <row r="108" customFormat="false" ht="24.75" hidden="false" customHeight="true" outlineLevel="0" collapsed="false">
      <c r="A108" s="1"/>
      <c r="B108" s="1"/>
      <c r="C108" s="1"/>
      <c r="D108" s="1"/>
      <c r="E108" s="1"/>
      <c r="F108" s="1"/>
      <c r="G108" s="1"/>
      <c r="H108" s="1"/>
      <c r="I108" s="1"/>
      <c r="J108" s="1"/>
      <c r="K108" s="1"/>
      <c r="L108" s="1"/>
      <c r="M108" s="1"/>
    </row>
    <row r="109" customFormat="false" ht="24.75" hidden="false" customHeight="true" outlineLevel="0" collapsed="false">
      <c r="A109" s="1"/>
      <c r="B109" s="1"/>
      <c r="C109" s="1"/>
      <c r="D109" s="1"/>
      <c r="E109" s="1"/>
      <c r="F109" s="1"/>
      <c r="G109" s="1"/>
      <c r="H109" s="1"/>
      <c r="I109" s="1"/>
      <c r="J109" s="1"/>
      <c r="K109" s="1"/>
      <c r="L109" s="1"/>
      <c r="M109" s="1"/>
    </row>
    <row r="110" customFormat="false" ht="24.75" hidden="false" customHeight="true" outlineLevel="0" collapsed="false">
      <c r="A110" s="1"/>
      <c r="B110" s="1"/>
      <c r="C110" s="1"/>
      <c r="D110" s="1"/>
      <c r="E110" s="1"/>
      <c r="F110" s="1"/>
      <c r="G110" s="1"/>
      <c r="H110" s="1"/>
      <c r="I110" s="1"/>
      <c r="J110" s="1"/>
      <c r="K110" s="1"/>
      <c r="L110" s="1"/>
      <c r="M110" s="1"/>
    </row>
  </sheetData>
  <conditionalFormatting sqref="F15:G18">
    <cfRule type="containsText" priority="2" operator="containsText" aboveAverage="0" equalAverage="0" bottom="0" percent="0" rank="0" text="Open" dxfId="0">
      <formula>NOT(ISERROR(SEARCH("Open",F15)))</formula>
    </cfRule>
    <cfRule type="containsText" priority="3" operator="containsText" aboveAverage="0" equalAverage="0" bottom="0" percent="0" rank="0" text="Invalid" dxfId="0">
      <formula>NOT(ISERROR(SEARCH("Invalid",F15)))</formula>
    </cfRule>
    <cfRule type="containsText" priority="4" operator="containsText" aboveAverage="0" equalAverage="0" bottom="0" percent="0" rank="0" text="Missing" dxfId="0">
      <formula>NOT(ISERROR(SEARCH("Missing",F15)))</formula>
    </cfRule>
    <cfRule type="containsText" priority="5" operator="containsText" aboveAverage="0" equalAverage="0" bottom="0" percent="0" rank="0" text="Hold" dxfId="0">
      <formula>NOT(ISERROR(SEARCH("Hold",F15)))</formula>
    </cfRule>
    <cfRule type="containsText" priority="6" operator="containsText" aboveAverage="0" equalAverage="0" bottom="0" percent="0" rank="0" text="Select Downside" dxfId="0">
      <formula>NOT(ISERROR(SEARCH("Select Downside",F15)))</formula>
    </cfRule>
    <cfRule type="containsText" priority="7" operator="containsText" aboveAverage="0" equalAverage="0" bottom="0" percent="0" rank="0" text="No positive" dxfId="0">
      <formula>NOT(ISERROR(SEARCH("No positive",F15)))</formula>
    </cfRule>
    <cfRule type="containsText" priority="8" operator="containsText" aboveAverage="0" equalAverage="0" bottom="0" percent="0" rank="0" text="Breach" dxfId="0">
      <formula>NOT(ISERROR(SEARCH("Breach",F15)))</formula>
    </cfRule>
  </conditionalFormatting>
  <conditionalFormatting sqref="D26">
    <cfRule type="containsText" priority="9" operator="containsText" aboveAverage="0" equalAverage="0" bottom="0" percent="0" rank="0" text="Open" dxfId="0">
      <formula>NOT(ISERROR(SEARCH("Open",D26)))</formula>
    </cfRule>
    <cfRule type="containsText" priority="10" operator="containsText" aboveAverage="0" equalAverage="0" bottom="0" percent="0" rank="0" text="Invalid" dxfId="0">
      <formula>NOT(ISERROR(SEARCH("Invalid",D26)))</formula>
    </cfRule>
    <cfRule type="containsText" priority="11" operator="containsText" aboveAverage="0" equalAverage="0" bottom="0" percent="0" rank="0" text="Missing" dxfId="0">
      <formula>NOT(ISERROR(SEARCH("Missing",D26)))</formula>
    </cfRule>
    <cfRule type="containsText" priority="12" operator="containsText" aboveAverage="0" equalAverage="0" bottom="0" percent="0" rank="0" text="Hold" dxfId="0">
      <formula>NOT(ISERROR(SEARCH("Hold",D26)))</formula>
    </cfRule>
    <cfRule type="containsText" priority="13" operator="containsText" aboveAverage="0" equalAverage="0" bottom="0" percent="0" rank="0" text="Select Downside" dxfId="0">
      <formula>NOT(ISERROR(SEARCH("Select Downside",D26)))</formula>
    </cfRule>
    <cfRule type="containsText" priority="14" operator="containsText" aboveAverage="0" equalAverage="0" bottom="0" percent="0" rank="0" text="No positive" dxfId="0">
      <formula>NOT(ISERROR(SEARCH("No positive",D26)))</formula>
    </cfRule>
    <cfRule type="containsText" priority="15" operator="containsText" aboveAverage="0" equalAverage="0" bottom="0" percent="0" rank="0" text="Breach" dxfId="0">
      <formula>NOT(ISERROR(SEARCH("Breach",D26)))</formula>
    </cfRule>
  </conditionalFormatting>
  <dataValidations count="1">
    <dataValidation allowBlank="false" errorStyle="stop" operator="between" showDropDown="false" showErrorMessage="false" showInputMessage="false" sqref="K7:K10" type="list">
      <formula1>"Yes,No,Pending"</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EC9BC"/>
    <pageSetUpPr fitToPage="false"/>
  </sheetPr>
  <dimension ref="A1:M1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1" style="0" width="2.5"/>
    <col collapsed="false" customWidth="true" hidden="false" outlineLevel="0" max="3" min="3" style="0" width="34"/>
    <col collapsed="false" customWidth="true" hidden="false" outlineLevel="0" max="4" min="4" style="0" width="122"/>
    <col collapsed="false" customWidth="true" hidden="false" outlineLevel="0" max="13" min="5" style="0" width="16"/>
  </cols>
  <sheetData>
    <row r="1" customFormat="false" ht="24.75" hidden="false" customHeight="true" outlineLevel="0" collapsed="false">
      <c r="A1" s="1"/>
      <c r="B1" s="1"/>
      <c r="C1" s="1"/>
      <c r="D1" s="1"/>
      <c r="E1" s="1"/>
      <c r="F1" s="1"/>
      <c r="G1" s="1"/>
      <c r="H1" s="1"/>
      <c r="I1" s="1"/>
      <c r="J1" s="1"/>
      <c r="K1" s="1"/>
      <c r="L1" s="1"/>
      <c r="M1" s="1"/>
    </row>
    <row r="2" customFormat="false" ht="24.75" hidden="false" customHeight="true" outlineLevel="0" collapsed="false">
      <c r="A2" s="1"/>
      <c r="B2" s="1"/>
      <c r="C2" s="2" t="s">
        <v>236</v>
      </c>
      <c r="D2" s="1"/>
      <c r="E2" s="1"/>
      <c r="F2" s="1"/>
      <c r="G2" s="1"/>
      <c r="H2" s="1"/>
      <c r="I2" s="1"/>
      <c r="J2" s="1"/>
      <c r="K2" s="1"/>
      <c r="L2" s="1"/>
      <c r="M2" s="1"/>
    </row>
    <row r="3" customFormat="false" ht="24.75" hidden="false" customHeight="true" outlineLevel="0" collapsed="false">
      <c r="A3" s="1"/>
      <c r="B3" s="1"/>
      <c r="C3" s="1"/>
      <c r="D3" s="1"/>
      <c r="E3" s="1"/>
      <c r="F3" s="1"/>
      <c r="G3" s="1"/>
      <c r="H3" s="1"/>
      <c r="I3" s="1"/>
      <c r="J3" s="1"/>
      <c r="K3" s="1"/>
      <c r="L3" s="1"/>
      <c r="M3" s="1"/>
    </row>
    <row r="4" customFormat="false" ht="24.75" hidden="false" customHeight="true" outlineLevel="0" collapsed="false">
      <c r="A4" s="1"/>
      <c r="B4" s="1"/>
      <c r="C4" s="1" t="s">
        <v>2</v>
      </c>
      <c r="D4" s="4" t="str">
        <f aca="false">Controls!D9</f>
        <v>Base</v>
      </c>
      <c r="E4" s="1"/>
      <c r="F4" s="1"/>
      <c r="G4" s="1"/>
      <c r="H4" s="1"/>
      <c r="I4" s="1"/>
      <c r="J4" s="1"/>
      <c r="K4" s="1"/>
      <c r="L4" s="1"/>
      <c r="M4" s="1"/>
    </row>
    <row r="5" customFormat="false" ht="24.75" hidden="false" customHeight="true" outlineLevel="0" collapsed="false">
      <c r="A5" s="1"/>
      <c r="B5" s="1"/>
      <c r="C5" s="1"/>
      <c r="D5" s="1"/>
      <c r="E5" s="1"/>
      <c r="F5" s="1"/>
      <c r="G5" s="1"/>
      <c r="H5" s="1"/>
      <c r="I5" s="1"/>
      <c r="J5" s="1"/>
      <c r="K5" s="1"/>
      <c r="L5" s="1"/>
      <c r="M5" s="1"/>
    </row>
    <row r="6" customFormat="false" ht="37.5" hidden="false" customHeight="true" outlineLevel="0" collapsed="false">
      <c r="A6" s="1"/>
      <c r="B6" s="1"/>
      <c r="C6" s="5" t="s">
        <v>237</v>
      </c>
      <c r="D6" s="6" t="s">
        <v>238</v>
      </c>
      <c r="E6" s="7"/>
      <c r="F6" s="7"/>
      <c r="G6" s="7"/>
      <c r="H6" s="7"/>
      <c r="I6" s="7"/>
      <c r="J6" s="1"/>
      <c r="K6" s="1"/>
      <c r="L6" s="1"/>
      <c r="M6" s="1"/>
    </row>
    <row r="7" customFormat="false" ht="81.75" hidden="false" customHeight="true" outlineLevel="0" collapsed="false">
      <c r="A7" s="1"/>
      <c r="B7" s="1"/>
      <c r="C7" s="8" t="s">
        <v>239</v>
      </c>
      <c r="D7" s="9" t="s">
        <v>240</v>
      </c>
      <c r="E7" s="7"/>
      <c r="F7" s="7"/>
      <c r="G7" s="7"/>
      <c r="H7" s="7"/>
      <c r="I7" s="7"/>
      <c r="J7" s="1"/>
      <c r="K7" s="1"/>
      <c r="L7" s="1"/>
      <c r="M7" s="1"/>
    </row>
    <row r="8" customFormat="false" ht="81.75" hidden="false" customHeight="true" outlineLevel="0" collapsed="false">
      <c r="A8" s="1"/>
      <c r="B8" s="1"/>
      <c r="C8" s="8" t="s">
        <v>241</v>
      </c>
      <c r="D8" s="9" t="s">
        <v>242</v>
      </c>
      <c r="E8" s="7"/>
      <c r="F8" s="7"/>
      <c r="G8" s="7"/>
      <c r="H8" s="7"/>
      <c r="I8" s="7"/>
      <c r="J8" s="1"/>
      <c r="K8" s="1"/>
      <c r="L8" s="1"/>
      <c r="M8" s="1"/>
    </row>
    <row r="9" customFormat="false" ht="81.75" hidden="false" customHeight="true" outlineLevel="0" collapsed="false">
      <c r="A9" s="1"/>
      <c r="B9" s="1"/>
      <c r="C9" s="8" t="s">
        <v>243</v>
      </c>
      <c r="D9" s="9" t="s">
        <v>244</v>
      </c>
      <c r="E9" s="7"/>
      <c r="F9" s="7"/>
      <c r="G9" s="7"/>
      <c r="H9" s="7"/>
      <c r="I9" s="7"/>
      <c r="J9" s="1"/>
      <c r="K9" s="1"/>
      <c r="L9" s="1"/>
      <c r="M9" s="1"/>
    </row>
    <row r="10" customFormat="false" ht="81.75" hidden="false" customHeight="true" outlineLevel="0" collapsed="false">
      <c r="A10" s="1"/>
      <c r="B10" s="1"/>
      <c r="C10" s="8" t="s">
        <v>245</v>
      </c>
      <c r="D10" s="9" t="s">
        <v>246</v>
      </c>
      <c r="E10" s="7"/>
      <c r="F10" s="7"/>
      <c r="G10" s="7"/>
      <c r="H10" s="7"/>
      <c r="I10" s="7"/>
      <c r="J10" s="1"/>
      <c r="K10" s="1"/>
      <c r="L10" s="1"/>
      <c r="M10" s="1"/>
    </row>
    <row r="11" customFormat="false" ht="81.75" hidden="false" customHeight="true" outlineLevel="0" collapsed="false">
      <c r="A11" s="1"/>
      <c r="B11" s="1"/>
      <c r="C11" s="8" t="s">
        <v>247</v>
      </c>
      <c r="D11" s="9" t="s">
        <v>248</v>
      </c>
      <c r="E11" s="7"/>
      <c r="F11" s="7"/>
      <c r="G11" s="7"/>
      <c r="H11" s="7"/>
      <c r="I11" s="7"/>
      <c r="J11" s="1"/>
      <c r="K11" s="1"/>
      <c r="L11" s="1"/>
      <c r="M11" s="1"/>
    </row>
    <row r="12" customFormat="false" ht="81.75" hidden="false" customHeight="true" outlineLevel="0" collapsed="false">
      <c r="A12" s="1"/>
      <c r="B12" s="1"/>
      <c r="C12" s="8" t="s">
        <v>249</v>
      </c>
      <c r="D12" s="9" t="s">
        <v>250</v>
      </c>
      <c r="E12" s="7"/>
      <c r="F12" s="7"/>
      <c r="G12" s="7"/>
      <c r="H12" s="7"/>
      <c r="I12" s="7"/>
      <c r="J12" s="1"/>
      <c r="K12" s="1"/>
      <c r="L12" s="1"/>
      <c r="M12" s="1"/>
    </row>
    <row r="13" customFormat="false" ht="81.75" hidden="false" customHeight="true" outlineLevel="0" collapsed="false">
      <c r="A13" s="1"/>
      <c r="B13" s="1"/>
      <c r="C13" s="8" t="s">
        <v>251</v>
      </c>
      <c r="D13" s="9" t="s">
        <v>252</v>
      </c>
      <c r="E13" s="7"/>
      <c r="F13" s="7"/>
      <c r="G13" s="7"/>
      <c r="H13" s="7"/>
      <c r="I13" s="7"/>
      <c r="J13" s="1"/>
      <c r="K13" s="1"/>
      <c r="L13" s="1"/>
      <c r="M13" s="1"/>
    </row>
    <row r="14" customFormat="false" ht="81.75" hidden="false" customHeight="true" outlineLevel="0" collapsed="false">
      <c r="A14" s="1"/>
      <c r="B14" s="1"/>
      <c r="C14" s="8" t="s">
        <v>253</v>
      </c>
      <c r="D14" s="9" t="s">
        <v>254</v>
      </c>
      <c r="E14" s="7"/>
      <c r="F14" s="7"/>
      <c r="G14" s="7"/>
      <c r="H14" s="7"/>
      <c r="I14" s="7"/>
      <c r="J14" s="1"/>
      <c r="K14" s="1"/>
      <c r="L14" s="1"/>
      <c r="M14" s="1"/>
    </row>
    <row r="15" customFormat="false" ht="81.75" hidden="false" customHeight="true" outlineLevel="0" collapsed="false">
      <c r="A15" s="1"/>
      <c r="B15" s="1"/>
      <c r="C15" s="8" t="s">
        <v>255</v>
      </c>
      <c r="D15" s="9" t="s">
        <v>256</v>
      </c>
      <c r="E15" s="7"/>
      <c r="F15" s="7"/>
      <c r="G15" s="7"/>
      <c r="H15" s="7"/>
      <c r="I15" s="7"/>
      <c r="J15" s="1"/>
      <c r="K15" s="1"/>
      <c r="L15" s="1"/>
      <c r="M15" s="1"/>
    </row>
    <row r="16" customFormat="false" ht="81.75" hidden="false" customHeight="true" outlineLevel="0" collapsed="false">
      <c r="A16" s="1"/>
      <c r="B16" s="1"/>
      <c r="C16" s="8" t="s">
        <v>257</v>
      </c>
      <c r="D16" s="9" t="s">
        <v>258</v>
      </c>
      <c r="E16" s="7"/>
      <c r="F16" s="7"/>
      <c r="G16" s="7"/>
      <c r="H16" s="7"/>
      <c r="I16" s="7"/>
      <c r="J16" s="1"/>
      <c r="K16" s="1"/>
      <c r="L16" s="1"/>
      <c r="M16" s="1"/>
    </row>
    <row r="17" customFormat="false" ht="81.75" hidden="false" customHeight="true" outlineLevel="0" collapsed="false">
      <c r="A17" s="1"/>
      <c r="B17" s="1"/>
      <c r="C17" s="8" t="s">
        <v>259</v>
      </c>
      <c r="D17" s="9" t="s">
        <v>260</v>
      </c>
      <c r="E17" s="7"/>
      <c r="F17" s="7"/>
      <c r="G17" s="7"/>
      <c r="H17" s="7"/>
      <c r="I17" s="7"/>
      <c r="J17" s="1"/>
      <c r="K17" s="1"/>
      <c r="L17" s="1"/>
      <c r="M17" s="1"/>
    </row>
    <row r="18" customFormat="false" ht="81.75" hidden="false" customHeight="true" outlineLevel="0" collapsed="false">
      <c r="A18" s="1"/>
      <c r="B18" s="1"/>
      <c r="C18" s="8" t="s">
        <v>261</v>
      </c>
      <c r="D18" s="9" t="s">
        <v>262</v>
      </c>
      <c r="E18" s="7"/>
      <c r="F18" s="7"/>
      <c r="G18" s="7"/>
      <c r="H18" s="7"/>
      <c r="I18" s="7"/>
      <c r="J18" s="1"/>
      <c r="K18" s="1"/>
      <c r="L18" s="1"/>
      <c r="M18" s="1"/>
    </row>
    <row r="19" customFormat="false" ht="81.75" hidden="false" customHeight="true" outlineLevel="0" collapsed="false">
      <c r="A19" s="1"/>
      <c r="B19" s="1"/>
      <c r="C19" s="8" t="s">
        <v>263</v>
      </c>
      <c r="D19" s="9" t="s">
        <v>264</v>
      </c>
      <c r="E19" s="7"/>
      <c r="F19" s="7"/>
      <c r="G19" s="7"/>
      <c r="H19" s="7"/>
      <c r="I19" s="7"/>
      <c r="J19" s="1"/>
      <c r="K19" s="1"/>
      <c r="L19" s="1"/>
      <c r="M19" s="1"/>
    </row>
    <row r="20" customFormat="false" ht="81.75" hidden="false" customHeight="true" outlineLevel="0" collapsed="false">
      <c r="A20" s="1"/>
      <c r="B20" s="1"/>
      <c r="C20" s="8" t="s">
        <v>265</v>
      </c>
      <c r="D20" s="9" t="s">
        <v>266</v>
      </c>
      <c r="E20" s="7"/>
      <c r="F20" s="7"/>
      <c r="G20" s="7"/>
      <c r="H20" s="7"/>
      <c r="I20" s="7"/>
      <c r="J20" s="1"/>
      <c r="K20" s="1"/>
      <c r="L20" s="1"/>
      <c r="M20" s="1"/>
    </row>
    <row r="21" customFormat="false" ht="81.75" hidden="false" customHeight="true" outlineLevel="0" collapsed="false">
      <c r="A21" s="1"/>
      <c r="B21" s="1"/>
      <c r="C21" s="8" t="s">
        <v>267</v>
      </c>
      <c r="D21" s="9" t="s">
        <v>268</v>
      </c>
      <c r="E21" s="7"/>
      <c r="F21" s="7"/>
      <c r="G21" s="7"/>
      <c r="H21" s="7"/>
      <c r="I21" s="7"/>
      <c r="J21" s="1"/>
      <c r="K21" s="1"/>
      <c r="L21" s="1"/>
      <c r="M21" s="1"/>
    </row>
    <row r="22" customFormat="false" ht="81.75" hidden="false" customHeight="true" outlineLevel="0" collapsed="false">
      <c r="A22" s="1"/>
      <c r="B22" s="1"/>
      <c r="C22" s="8" t="s">
        <v>269</v>
      </c>
      <c r="D22" s="9" t="s">
        <v>270</v>
      </c>
      <c r="E22" s="7"/>
      <c r="F22" s="7"/>
      <c r="G22" s="7"/>
      <c r="H22" s="7"/>
      <c r="I22" s="7"/>
      <c r="J22" s="1"/>
      <c r="K22" s="1"/>
      <c r="L22" s="1"/>
      <c r="M22" s="1"/>
    </row>
    <row r="23" customFormat="false" ht="81.75" hidden="false" customHeight="true" outlineLevel="0" collapsed="false">
      <c r="A23" s="1"/>
      <c r="B23" s="1"/>
      <c r="C23" s="8" t="s">
        <v>271</v>
      </c>
      <c r="D23" s="9" t="s">
        <v>272</v>
      </c>
      <c r="E23" s="7"/>
      <c r="F23" s="7"/>
      <c r="G23" s="7"/>
      <c r="H23" s="7"/>
      <c r="I23" s="7"/>
      <c r="J23" s="1"/>
      <c r="K23" s="1"/>
      <c r="L23" s="1"/>
      <c r="M23" s="1"/>
    </row>
    <row r="24" customFormat="false" ht="24.75" hidden="false" customHeight="true" outlineLevel="0" collapsed="false">
      <c r="A24" s="1"/>
      <c r="B24" s="1"/>
      <c r="C24" s="1"/>
      <c r="D24" s="7"/>
      <c r="E24" s="7"/>
      <c r="F24" s="7"/>
      <c r="G24" s="7"/>
      <c r="H24" s="7"/>
      <c r="I24" s="7"/>
      <c r="J24" s="1"/>
      <c r="K24" s="1"/>
      <c r="L24" s="1"/>
      <c r="M24" s="1"/>
    </row>
    <row r="25" customFormat="false" ht="24.75" hidden="false" customHeight="true" outlineLevel="0" collapsed="false">
      <c r="A25" s="1"/>
      <c r="B25" s="1"/>
      <c r="C25" s="1"/>
      <c r="D25" s="7"/>
      <c r="E25" s="7"/>
      <c r="F25" s="7"/>
      <c r="G25" s="7"/>
      <c r="H25" s="7"/>
      <c r="I25" s="7"/>
      <c r="J25" s="1"/>
      <c r="K25" s="1"/>
      <c r="L25" s="1"/>
      <c r="M25" s="1"/>
    </row>
    <row r="26" customFormat="false" ht="24.75" hidden="false" customHeight="true" outlineLevel="0" collapsed="false">
      <c r="A26" s="1"/>
      <c r="B26" s="1"/>
      <c r="C26" s="1"/>
      <c r="D26" s="7"/>
      <c r="E26" s="7"/>
      <c r="F26" s="7"/>
      <c r="G26" s="7"/>
      <c r="H26" s="7"/>
      <c r="I26" s="7"/>
      <c r="J26" s="1"/>
      <c r="K26" s="1"/>
      <c r="L26" s="1"/>
      <c r="M26" s="1"/>
    </row>
    <row r="27" customFormat="false" ht="24.75" hidden="false" customHeight="true" outlineLevel="0" collapsed="false">
      <c r="A27" s="1"/>
      <c r="B27" s="1"/>
      <c r="C27" s="1"/>
      <c r="D27" s="7"/>
      <c r="E27" s="7"/>
      <c r="F27" s="7"/>
      <c r="G27" s="7"/>
      <c r="H27" s="7"/>
      <c r="I27" s="7"/>
      <c r="J27" s="1"/>
      <c r="K27" s="1"/>
      <c r="L27" s="1"/>
      <c r="M27" s="1"/>
    </row>
    <row r="28" customFormat="false" ht="24.75" hidden="false" customHeight="true" outlineLevel="0" collapsed="false">
      <c r="A28" s="1"/>
      <c r="B28" s="1"/>
      <c r="C28" s="1"/>
      <c r="D28" s="7"/>
      <c r="E28" s="7"/>
      <c r="F28" s="7"/>
      <c r="G28" s="7"/>
      <c r="H28" s="7"/>
      <c r="I28" s="7"/>
      <c r="J28" s="1"/>
      <c r="K28" s="1"/>
      <c r="L28" s="1"/>
      <c r="M28" s="1"/>
    </row>
    <row r="29" customFormat="false" ht="24.75" hidden="false" customHeight="true" outlineLevel="0" collapsed="false">
      <c r="A29" s="1"/>
      <c r="B29" s="1"/>
      <c r="C29" s="1"/>
      <c r="D29" s="7"/>
      <c r="E29" s="7"/>
      <c r="F29" s="7"/>
      <c r="G29" s="7"/>
      <c r="H29" s="7"/>
      <c r="I29" s="7"/>
      <c r="J29" s="1"/>
      <c r="K29" s="1"/>
      <c r="L29" s="1"/>
      <c r="M29" s="1"/>
    </row>
    <row r="30" customFormat="false" ht="24.75" hidden="false" customHeight="true" outlineLevel="0" collapsed="false">
      <c r="A30" s="1"/>
      <c r="B30" s="1"/>
      <c r="C30" s="1"/>
      <c r="D30" s="7"/>
      <c r="E30" s="7"/>
      <c r="F30" s="7"/>
      <c r="G30" s="7"/>
      <c r="H30" s="7"/>
      <c r="I30" s="7"/>
      <c r="J30" s="1"/>
      <c r="K30" s="1"/>
      <c r="L30" s="1"/>
      <c r="M30" s="1"/>
    </row>
    <row r="31" customFormat="false" ht="24.75" hidden="false" customHeight="true" outlineLevel="0" collapsed="false">
      <c r="A31" s="1"/>
      <c r="B31" s="1"/>
      <c r="C31" s="1"/>
      <c r="D31" s="7"/>
      <c r="E31" s="7"/>
      <c r="F31" s="7"/>
      <c r="G31" s="7"/>
      <c r="H31" s="7"/>
      <c r="I31" s="7"/>
      <c r="J31" s="1"/>
      <c r="K31" s="1"/>
      <c r="L31" s="1"/>
      <c r="M31" s="1"/>
    </row>
    <row r="32" customFormat="false" ht="24.75" hidden="false" customHeight="true" outlineLevel="0" collapsed="false">
      <c r="A32" s="1"/>
      <c r="B32" s="1"/>
      <c r="C32" s="1"/>
      <c r="D32" s="7"/>
      <c r="E32" s="7"/>
      <c r="F32" s="7"/>
      <c r="G32" s="7"/>
      <c r="H32" s="7"/>
      <c r="I32" s="7"/>
      <c r="J32" s="1"/>
      <c r="K32" s="1"/>
      <c r="L32" s="1"/>
      <c r="M32" s="1"/>
    </row>
    <row r="33" customFormat="false" ht="24.75" hidden="false" customHeight="true" outlineLevel="0" collapsed="false">
      <c r="A33" s="1"/>
      <c r="B33" s="1"/>
      <c r="C33" s="1"/>
      <c r="D33" s="7"/>
      <c r="E33" s="7"/>
      <c r="F33" s="7"/>
      <c r="G33" s="7"/>
      <c r="H33" s="7"/>
      <c r="I33" s="7"/>
      <c r="J33" s="1"/>
      <c r="K33" s="1"/>
      <c r="L33" s="1"/>
      <c r="M33" s="1"/>
    </row>
    <row r="34" customFormat="false" ht="24.75" hidden="false" customHeight="true" outlineLevel="0" collapsed="false">
      <c r="A34" s="1"/>
      <c r="B34" s="1"/>
      <c r="C34" s="1"/>
      <c r="D34" s="7"/>
      <c r="E34" s="7"/>
      <c r="F34" s="7"/>
      <c r="G34" s="7"/>
      <c r="H34" s="7"/>
      <c r="I34" s="7"/>
      <c r="J34" s="1"/>
      <c r="K34" s="1"/>
      <c r="L34" s="1"/>
      <c r="M34" s="1"/>
    </row>
    <row r="35" customFormat="false" ht="24.75" hidden="false" customHeight="true" outlineLevel="0" collapsed="false">
      <c r="A35" s="1"/>
      <c r="B35" s="1"/>
      <c r="C35" s="1"/>
      <c r="D35" s="7"/>
      <c r="E35" s="7"/>
      <c r="F35" s="7"/>
      <c r="G35" s="7"/>
      <c r="H35" s="7"/>
      <c r="I35" s="7"/>
      <c r="J35" s="1"/>
      <c r="K35" s="1"/>
      <c r="L35" s="1"/>
      <c r="M35" s="1"/>
    </row>
    <row r="36" customFormat="false" ht="24.75" hidden="false" customHeight="true" outlineLevel="0" collapsed="false">
      <c r="A36" s="1"/>
      <c r="B36" s="1"/>
      <c r="C36" s="1"/>
      <c r="D36" s="7"/>
      <c r="E36" s="7"/>
      <c r="F36" s="7"/>
      <c r="G36" s="7"/>
      <c r="H36" s="7"/>
      <c r="I36" s="7"/>
      <c r="J36" s="1"/>
      <c r="K36" s="1"/>
      <c r="L36" s="1"/>
      <c r="M36" s="1"/>
    </row>
    <row r="37" customFormat="false" ht="24.75" hidden="false" customHeight="true" outlineLevel="0" collapsed="false">
      <c r="A37" s="1"/>
      <c r="B37" s="1"/>
      <c r="C37" s="1"/>
      <c r="D37" s="7"/>
      <c r="E37" s="7"/>
      <c r="F37" s="7"/>
      <c r="G37" s="7"/>
      <c r="H37" s="7"/>
      <c r="I37" s="7"/>
      <c r="J37" s="1"/>
      <c r="K37" s="1"/>
      <c r="L37" s="1"/>
      <c r="M37" s="1"/>
    </row>
    <row r="38" customFormat="false" ht="24.75" hidden="false" customHeight="true" outlineLevel="0" collapsed="false">
      <c r="A38" s="1"/>
      <c r="B38" s="1"/>
      <c r="C38" s="1"/>
      <c r="D38" s="7"/>
      <c r="E38" s="7"/>
      <c r="F38" s="7"/>
      <c r="G38" s="7"/>
      <c r="H38" s="7"/>
      <c r="I38" s="7"/>
      <c r="J38" s="1"/>
      <c r="K38" s="1"/>
      <c r="L38" s="1"/>
      <c r="M38" s="1"/>
    </row>
    <row r="39" customFormat="false" ht="24.75" hidden="false" customHeight="true" outlineLevel="0" collapsed="false">
      <c r="A39" s="1"/>
      <c r="B39" s="1"/>
      <c r="C39" s="1"/>
      <c r="D39" s="7"/>
      <c r="E39" s="7"/>
      <c r="F39" s="7"/>
      <c r="G39" s="7"/>
      <c r="H39" s="7"/>
      <c r="I39" s="7"/>
      <c r="J39" s="1"/>
      <c r="K39" s="1"/>
      <c r="L39" s="1"/>
      <c r="M39" s="1"/>
    </row>
    <row r="40" customFormat="false" ht="24.75" hidden="false" customHeight="true" outlineLevel="0" collapsed="false">
      <c r="A40" s="1"/>
      <c r="B40" s="1"/>
      <c r="C40" s="1"/>
      <c r="D40" s="7"/>
      <c r="E40" s="7"/>
      <c r="F40" s="7"/>
      <c r="G40" s="7"/>
      <c r="H40" s="7"/>
      <c r="I40" s="7"/>
      <c r="J40" s="1"/>
      <c r="K40" s="1"/>
      <c r="L40" s="1"/>
      <c r="M40" s="1"/>
    </row>
    <row r="41" customFormat="false" ht="24.75" hidden="false" customHeight="true" outlineLevel="0" collapsed="false">
      <c r="A41" s="1"/>
      <c r="B41" s="1"/>
      <c r="C41" s="1"/>
      <c r="D41" s="7"/>
      <c r="E41" s="7"/>
      <c r="F41" s="7"/>
      <c r="G41" s="7"/>
      <c r="H41" s="7"/>
      <c r="I41" s="7"/>
      <c r="J41" s="1"/>
      <c r="K41" s="1"/>
      <c r="L41" s="1"/>
      <c r="M41" s="1"/>
    </row>
    <row r="42" customFormat="false" ht="24.75" hidden="false" customHeight="true" outlineLevel="0" collapsed="false">
      <c r="A42" s="1"/>
      <c r="B42" s="1"/>
      <c r="C42" s="1"/>
      <c r="D42" s="7"/>
      <c r="E42" s="7"/>
      <c r="F42" s="7"/>
      <c r="G42" s="7"/>
      <c r="H42" s="7"/>
      <c r="I42" s="7"/>
      <c r="J42" s="1"/>
      <c r="K42" s="1"/>
      <c r="L42" s="1"/>
      <c r="M42" s="1"/>
    </row>
    <row r="43" customFormat="false" ht="24.75" hidden="false" customHeight="true" outlineLevel="0" collapsed="false">
      <c r="A43" s="1"/>
      <c r="B43" s="1"/>
      <c r="C43" s="1"/>
      <c r="D43" s="7"/>
      <c r="E43" s="7"/>
      <c r="F43" s="7"/>
      <c r="G43" s="7"/>
      <c r="H43" s="7"/>
      <c r="I43" s="7"/>
      <c r="J43" s="1"/>
      <c r="K43" s="1"/>
      <c r="L43" s="1"/>
      <c r="M43" s="1"/>
    </row>
    <row r="44" customFormat="false" ht="24.75" hidden="false" customHeight="true" outlineLevel="0" collapsed="false">
      <c r="A44" s="1"/>
      <c r="B44" s="1"/>
      <c r="C44" s="1"/>
      <c r="D44" s="7"/>
      <c r="E44" s="7"/>
      <c r="F44" s="7"/>
      <c r="G44" s="7"/>
      <c r="H44" s="7"/>
      <c r="I44" s="7"/>
      <c r="J44" s="1"/>
      <c r="K44" s="1"/>
      <c r="L44" s="1"/>
      <c r="M44" s="1"/>
    </row>
    <row r="45" customFormat="false" ht="24.75" hidden="false" customHeight="true" outlineLevel="0" collapsed="false">
      <c r="A45" s="1"/>
      <c r="B45" s="1"/>
      <c r="C45" s="1"/>
      <c r="D45" s="7"/>
      <c r="E45" s="7"/>
      <c r="F45" s="7"/>
      <c r="G45" s="7"/>
      <c r="H45" s="7"/>
      <c r="I45" s="7"/>
      <c r="J45" s="1"/>
      <c r="K45" s="1"/>
      <c r="L45" s="1"/>
      <c r="M45" s="1"/>
    </row>
    <row r="46" customFormat="false" ht="24.75" hidden="false" customHeight="true" outlineLevel="0" collapsed="false">
      <c r="A46" s="1"/>
      <c r="B46" s="1"/>
      <c r="C46" s="1"/>
      <c r="D46" s="7"/>
      <c r="E46" s="7"/>
      <c r="F46" s="7"/>
      <c r="G46" s="7"/>
      <c r="H46" s="7"/>
      <c r="I46" s="7"/>
      <c r="J46" s="1"/>
      <c r="K46" s="1"/>
      <c r="L46" s="1"/>
      <c r="M46" s="1"/>
    </row>
    <row r="47" customFormat="false" ht="24.75" hidden="false" customHeight="true" outlineLevel="0" collapsed="false">
      <c r="A47" s="1"/>
      <c r="B47" s="1"/>
      <c r="C47" s="1"/>
      <c r="D47" s="7"/>
      <c r="E47" s="7"/>
      <c r="F47" s="7"/>
      <c r="G47" s="7"/>
      <c r="H47" s="7"/>
      <c r="I47" s="7"/>
      <c r="J47" s="1"/>
      <c r="K47" s="1"/>
      <c r="L47" s="1"/>
      <c r="M47" s="1"/>
    </row>
    <row r="48" customFormat="false" ht="24.75" hidden="false" customHeight="true" outlineLevel="0" collapsed="false">
      <c r="A48" s="1"/>
      <c r="B48" s="1"/>
      <c r="C48" s="1"/>
      <c r="D48" s="7"/>
      <c r="E48" s="7"/>
      <c r="F48" s="7"/>
      <c r="G48" s="7"/>
      <c r="H48" s="7"/>
      <c r="I48" s="7"/>
      <c r="J48" s="1"/>
      <c r="K48" s="1"/>
      <c r="L48" s="1"/>
      <c r="M48" s="1"/>
    </row>
    <row r="49" customFormat="false" ht="24.75" hidden="false" customHeight="true" outlineLevel="0" collapsed="false">
      <c r="A49" s="1"/>
      <c r="B49" s="1"/>
      <c r="C49" s="1"/>
      <c r="D49" s="7"/>
      <c r="E49" s="7"/>
      <c r="F49" s="7"/>
      <c r="G49" s="7"/>
      <c r="H49" s="7"/>
      <c r="I49" s="7"/>
      <c r="J49" s="1"/>
      <c r="K49" s="1"/>
      <c r="L49" s="1"/>
      <c r="M49" s="1"/>
    </row>
    <row r="50" customFormat="false" ht="24.75" hidden="false" customHeight="true" outlineLevel="0" collapsed="false">
      <c r="A50" s="1"/>
      <c r="B50" s="1"/>
      <c r="C50" s="1"/>
      <c r="D50" s="7"/>
      <c r="E50" s="7"/>
      <c r="F50" s="7"/>
      <c r="G50" s="7"/>
      <c r="H50" s="7"/>
      <c r="I50" s="7"/>
      <c r="J50" s="1"/>
      <c r="K50" s="1"/>
      <c r="L50" s="1"/>
      <c r="M50" s="1"/>
    </row>
    <row r="51" customFormat="false" ht="24.75" hidden="false" customHeight="true" outlineLevel="0" collapsed="false">
      <c r="A51" s="1"/>
      <c r="B51" s="1"/>
      <c r="C51" s="1"/>
      <c r="D51" s="7"/>
      <c r="E51" s="7"/>
      <c r="F51" s="7"/>
      <c r="G51" s="7"/>
      <c r="H51" s="7"/>
      <c r="I51" s="7"/>
      <c r="J51" s="1"/>
      <c r="K51" s="1"/>
      <c r="L51" s="1"/>
      <c r="M51" s="1"/>
    </row>
    <row r="52" customFormat="false" ht="24.75" hidden="false" customHeight="true" outlineLevel="0" collapsed="false">
      <c r="A52" s="1"/>
      <c r="B52" s="1"/>
      <c r="C52" s="1"/>
      <c r="D52" s="7"/>
      <c r="E52" s="7"/>
      <c r="F52" s="7"/>
      <c r="G52" s="7"/>
      <c r="H52" s="7"/>
      <c r="I52" s="7"/>
      <c r="J52" s="1"/>
      <c r="K52" s="1"/>
      <c r="L52" s="1"/>
      <c r="M52" s="1"/>
    </row>
    <row r="53" customFormat="false" ht="24.75" hidden="false" customHeight="true" outlineLevel="0" collapsed="false">
      <c r="A53" s="1"/>
      <c r="B53" s="1"/>
      <c r="C53" s="1"/>
      <c r="D53" s="7"/>
      <c r="E53" s="7"/>
      <c r="F53" s="7"/>
      <c r="G53" s="7"/>
      <c r="H53" s="7"/>
      <c r="I53" s="7"/>
      <c r="J53" s="1"/>
      <c r="K53" s="1"/>
      <c r="L53" s="1"/>
      <c r="M53" s="1"/>
    </row>
    <row r="54" customFormat="false" ht="24.75" hidden="false" customHeight="true" outlineLevel="0" collapsed="false">
      <c r="A54" s="1"/>
      <c r="B54" s="1"/>
      <c r="C54" s="1"/>
      <c r="D54" s="7"/>
      <c r="E54" s="7"/>
      <c r="F54" s="7"/>
      <c r="G54" s="7"/>
      <c r="H54" s="7"/>
      <c r="I54" s="7"/>
      <c r="J54" s="1"/>
      <c r="K54" s="1"/>
      <c r="L54" s="1"/>
      <c r="M54" s="1"/>
    </row>
    <row r="55" customFormat="false" ht="24.75" hidden="false" customHeight="true" outlineLevel="0" collapsed="false">
      <c r="A55" s="1"/>
      <c r="B55" s="1"/>
      <c r="C55" s="1"/>
      <c r="D55" s="7"/>
      <c r="E55" s="7"/>
      <c r="F55" s="7"/>
      <c r="G55" s="7"/>
      <c r="H55" s="7"/>
      <c r="I55" s="7"/>
      <c r="J55" s="1"/>
      <c r="K55" s="1"/>
      <c r="L55" s="1"/>
      <c r="M55" s="1"/>
    </row>
    <row r="56" customFormat="false" ht="24.75" hidden="false" customHeight="true" outlineLevel="0" collapsed="false">
      <c r="A56" s="1"/>
      <c r="B56" s="1"/>
      <c r="C56" s="1"/>
      <c r="D56" s="7"/>
      <c r="E56" s="7"/>
      <c r="F56" s="7"/>
      <c r="G56" s="7"/>
      <c r="H56" s="7"/>
      <c r="I56" s="7"/>
      <c r="J56" s="1"/>
      <c r="K56" s="1"/>
      <c r="L56" s="1"/>
      <c r="M56" s="1"/>
    </row>
    <row r="57" customFormat="false" ht="24.75" hidden="false" customHeight="true" outlineLevel="0" collapsed="false">
      <c r="A57" s="1"/>
      <c r="B57" s="1"/>
      <c r="C57" s="1"/>
      <c r="D57" s="7"/>
      <c r="E57" s="7"/>
      <c r="F57" s="7"/>
      <c r="G57" s="7"/>
      <c r="H57" s="7"/>
      <c r="I57" s="7"/>
      <c r="J57" s="1"/>
      <c r="K57" s="1"/>
      <c r="L57" s="1"/>
      <c r="M57" s="1"/>
    </row>
    <row r="58" customFormat="false" ht="24.75" hidden="false" customHeight="true" outlineLevel="0" collapsed="false">
      <c r="A58" s="1"/>
      <c r="B58" s="1"/>
      <c r="C58" s="1"/>
      <c r="D58" s="7"/>
      <c r="E58" s="7"/>
      <c r="F58" s="7"/>
      <c r="G58" s="7"/>
      <c r="H58" s="7"/>
      <c r="I58" s="7"/>
      <c r="J58" s="1"/>
      <c r="K58" s="1"/>
      <c r="L58" s="1"/>
      <c r="M58" s="1"/>
    </row>
    <row r="59" customFormat="false" ht="24.75" hidden="false" customHeight="true" outlineLevel="0" collapsed="false">
      <c r="A59" s="1"/>
      <c r="B59" s="1"/>
      <c r="C59" s="1"/>
      <c r="D59" s="7"/>
      <c r="E59" s="7"/>
      <c r="F59" s="7"/>
      <c r="G59" s="7"/>
      <c r="H59" s="7"/>
      <c r="I59" s="7"/>
      <c r="J59" s="1"/>
      <c r="K59" s="1"/>
      <c r="L59" s="1"/>
      <c r="M59" s="1"/>
    </row>
    <row r="60" customFormat="false" ht="24.75" hidden="false" customHeight="true" outlineLevel="0" collapsed="false">
      <c r="A60" s="1"/>
      <c r="B60" s="1"/>
      <c r="C60" s="1"/>
      <c r="D60" s="7"/>
      <c r="E60" s="7"/>
      <c r="F60" s="7"/>
      <c r="G60" s="7"/>
      <c r="H60" s="7"/>
      <c r="I60" s="7"/>
      <c r="J60" s="1"/>
      <c r="K60" s="1"/>
      <c r="L60" s="1"/>
      <c r="M60" s="1"/>
    </row>
    <row r="61" customFormat="false" ht="24.75" hidden="false" customHeight="true" outlineLevel="0" collapsed="false">
      <c r="A61" s="1"/>
      <c r="B61" s="1"/>
      <c r="C61" s="1"/>
      <c r="D61" s="7"/>
      <c r="E61" s="7"/>
      <c r="F61" s="7"/>
      <c r="G61" s="7"/>
      <c r="H61" s="7"/>
      <c r="I61" s="7"/>
      <c r="J61" s="1"/>
      <c r="K61" s="1"/>
      <c r="L61" s="1"/>
      <c r="M61" s="1"/>
    </row>
    <row r="62" customFormat="false" ht="24.75" hidden="false" customHeight="true" outlineLevel="0" collapsed="false">
      <c r="A62" s="1"/>
      <c r="B62" s="1"/>
      <c r="C62" s="1"/>
      <c r="D62" s="7"/>
      <c r="E62" s="7"/>
      <c r="F62" s="7"/>
      <c r="G62" s="7"/>
      <c r="H62" s="7"/>
      <c r="I62" s="7"/>
      <c r="J62" s="1"/>
      <c r="K62" s="1"/>
      <c r="L62" s="1"/>
      <c r="M62" s="1"/>
    </row>
    <row r="63" customFormat="false" ht="24.75" hidden="false" customHeight="true" outlineLevel="0" collapsed="false">
      <c r="A63" s="1"/>
      <c r="B63" s="1"/>
      <c r="C63" s="1"/>
      <c r="D63" s="7"/>
      <c r="E63" s="7"/>
      <c r="F63" s="7"/>
      <c r="G63" s="7"/>
      <c r="H63" s="7"/>
      <c r="I63" s="7"/>
      <c r="J63" s="1"/>
      <c r="K63" s="1"/>
      <c r="L63" s="1"/>
      <c r="M63" s="1"/>
    </row>
    <row r="64" customFormat="false" ht="24.75" hidden="false" customHeight="true" outlineLevel="0" collapsed="false">
      <c r="A64" s="1"/>
      <c r="B64" s="1"/>
      <c r="C64" s="1"/>
      <c r="D64" s="7"/>
      <c r="E64" s="7"/>
      <c r="F64" s="7"/>
      <c r="G64" s="7"/>
      <c r="H64" s="7"/>
      <c r="I64" s="7"/>
      <c r="J64" s="1"/>
      <c r="K64" s="1"/>
      <c r="L64" s="1"/>
      <c r="M64" s="1"/>
    </row>
    <row r="65" customFormat="false" ht="24.75" hidden="false" customHeight="true" outlineLevel="0" collapsed="false">
      <c r="A65" s="1"/>
      <c r="B65" s="1"/>
      <c r="C65" s="1"/>
      <c r="D65" s="7"/>
      <c r="E65" s="7"/>
      <c r="F65" s="7"/>
      <c r="G65" s="7"/>
      <c r="H65" s="7"/>
      <c r="I65" s="7"/>
      <c r="J65" s="1"/>
      <c r="K65" s="1"/>
      <c r="L65" s="1"/>
      <c r="M65" s="1"/>
    </row>
    <row r="66" customFormat="false" ht="24.75" hidden="false" customHeight="true" outlineLevel="0" collapsed="false">
      <c r="A66" s="1"/>
      <c r="B66" s="1"/>
      <c r="C66" s="1"/>
      <c r="D66" s="7"/>
      <c r="E66" s="7"/>
      <c r="F66" s="7"/>
      <c r="G66" s="7"/>
      <c r="H66" s="7"/>
      <c r="I66" s="7"/>
      <c r="J66" s="1"/>
      <c r="K66" s="1"/>
      <c r="L66" s="1"/>
      <c r="M66" s="1"/>
    </row>
    <row r="67" customFormat="false" ht="24.75" hidden="false" customHeight="true" outlineLevel="0" collapsed="false">
      <c r="A67" s="1"/>
      <c r="B67" s="1"/>
      <c r="C67" s="1"/>
      <c r="D67" s="7"/>
      <c r="E67" s="7"/>
      <c r="F67" s="7"/>
      <c r="G67" s="7"/>
      <c r="H67" s="7"/>
      <c r="I67" s="7"/>
      <c r="J67" s="1"/>
      <c r="K67" s="1"/>
      <c r="L67" s="1"/>
      <c r="M67" s="1"/>
    </row>
    <row r="68" customFormat="false" ht="24.75" hidden="false" customHeight="true" outlineLevel="0" collapsed="false">
      <c r="A68" s="1"/>
      <c r="B68" s="1"/>
      <c r="C68" s="1"/>
      <c r="D68" s="7"/>
      <c r="E68" s="7"/>
      <c r="F68" s="7"/>
      <c r="G68" s="7"/>
      <c r="H68" s="7"/>
      <c r="I68" s="7"/>
      <c r="J68" s="1"/>
      <c r="K68" s="1"/>
      <c r="L68" s="1"/>
      <c r="M68" s="1"/>
    </row>
    <row r="69" customFormat="false" ht="24.75" hidden="false" customHeight="true" outlineLevel="0" collapsed="false">
      <c r="A69" s="1"/>
      <c r="B69" s="1"/>
      <c r="C69" s="1"/>
      <c r="D69" s="7"/>
      <c r="E69" s="7"/>
      <c r="F69" s="7"/>
      <c r="G69" s="7"/>
      <c r="H69" s="7"/>
      <c r="I69" s="7"/>
      <c r="J69" s="1"/>
      <c r="K69" s="1"/>
      <c r="L69" s="1"/>
      <c r="M69" s="1"/>
    </row>
    <row r="70" customFormat="false" ht="24.75" hidden="false" customHeight="true" outlineLevel="0" collapsed="false">
      <c r="A70" s="1"/>
      <c r="B70" s="1"/>
      <c r="C70" s="1"/>
      <c r="D70" s="7"/>
      <c r="E70" s="7"/>
      <c r="F70" s="7"/>
      <c r="G70" s="7"/>
      <c r="H70" s="7"/>
      <c r="I70" s="7"/>
      <c r="J70" s="1"/>
      <c r="K70" s="1"/>
      <c r="L70" s="1"/>
      <c r="M70" s="1"/>
    </row>
    <row r="71" customFormat="false" ht="24.75" hidden="false" customHeight="true" outlineLevel="0" collapsed="false">
      <c r="A71" s="1"/>
      <c r="B71" s="1"/>
      <c r="C71" s="1"/>
      <c r="D71" s="7"/>
      <c r="E71" s="7"/>
      <c r="F71" s="7"/>
      <c r="G71" s="7"/>
      <c r="H71" s="7"/>
      <c r="I71" s="7"/>
      <c r="J71" s="1"/>
      <c r="K71" s="1"/>
      <c r="L71" s="1"/>
      <c r="M71" s="1"/>
    </row>
    <row r="72" customFormat="false" ht="24.75" hidden="false" customHeight="true" outlineLevel="0" collapsed="false">
      <c r="A72" s="1"/>
      <c r="B72" s="1"/>
      <c r="C72" s="1"/>
      <c r="D72" s="7"/>
      <c r="E72" s="7"/>
      <c r="F72" s="7"/>
      <c r="G72" s="7"/>
      <c r="H72" s="7"/>
      <c r="I72" s="7"/>
      <c r="J72" s="1"/>
      <c r="K72" s="1"/>
      <c r="L72" s="1"/>
      <c r="M72" s="1"/>
    </row>
    <row r="73" customFormat="false" ht="24.75" hidden="false" customHeight="true" outlineLevel="0" collapsed="false">
      <c r="A73" s="1"/>
      <c r="B73" s="1"/>
      <c r="C73" s="1"/>
      <c r="D73" s="7"/>
      <c r="E73" s="7"/>
      <c r="F73" s="7"/>
      <c r="G73" s="7"/>
      <c r="H73" s="7"/>
      <c r="I73" s="7"/>
      <c r="J73" s="1"/>
      <c r="K73" s="1"/>
      <c r="L73" s="1"/>
      <c r="M73" s="1"/>
    </row>
    <row r="74" customFormat="false" ht="24.75" hidden="false" customHeight="true" outlineLevel="0" collapsed="false">
      <c r="A74" s="1"/>
      <c r="B74" s="1"/>
      <c r="C74" s="1"/>
      <c r="D74" s="7"/>
      <c r="E74" s="7"/>
      <c r="F74" s="7"/>
      <c r="G74" s="7"/>
      <c r="H74" s="7"/>
      <c r="I74" s="7"/>
      <c r="J74" s="1"/>
      <c r="K74" s="1"/>
      <c r="L74" s="1"/>
      <c r="M74" s="1"/>
    </row>
    <row r="75" customFormat="false" ht="24.75" hidden="false" customHeight="true" outlineLevel="0" collapsed="false">
      <c r="A75" s="1"/>
      <c r="B75" s="1"/>
      <c r="C75" s="1"/>
      <c r="D75" s="7"/>
      <c r="E75" s="7"/>
      <c r="F75" s="7"/>
      <c r="G75" s="7"/>
      <c r="H75" s="7"/>
      <c r="I75" s="7"/>
      <c r="J75" s="1"/>
      <c r="K75" s="1"/>
      <c r="L75" s="1"/>
      <c r="M75" s="1"/>
    </row>
    <row r="76" customFormat="false" ht="24.75" hidden="false" customHeight="true" outlineLevel="0" collapsed="false">
      <c r="A76" s="1"/>
      <c r="B76" s="1"/>
      <c r="C76" s="1"/>
      <c r="D76" s="7"/>
      <c r="E76" s="7"/>
      <c r="F76" s="7"/>
      <c r="G76" s="7"/>
      <c r="H76" s="7"/>
      <c r="I76" s="7"/>
      <c r="J76" s="1"/>
      <c r="K76" s="1"/>
      <c r="L76" s="1"/>
      <c r="M76" s="1"/>
    </row>
    <row r="77" customFormat="false" ht="24.75" hidden="false" customHeight="true" outlineLevel="0" collapsed="false">
      <c r="A77" s="1"/>
      <c r="B77" s="1"/>
      <c r="C77" s="1"/>
      <c r="D77" s="7"/>
      <c r="E77" s="7"/>
      <c r="F77" s="7"/>
      <c r="G77" s="7"/>
      <c r="H77" s="7"/>
      <c r="I77" s="7"/>
      <c r="J77" s="1"/>
      <c r="K77" s="1"/>
      <c r="L77" s="1"/>
      <c r="M77" s="1"/>
    </row>
    <row r="78" customFormat="false" ht="24.75" hidden="false" customHeight="true" outlineLevel="0" collapsed="false">
      <c r="A78" s="1"/>
      <c r="B78" s="1"/>
      <c r="C78" s="1"/>
      <c r="D78" s="7"/>
      <c r="E78" s="7"/>
      <c r="F78" s="7"/>
      <c r="G78" s="7"/>
      <c r="H78" s="7"/>
      <c r="I78" s="7"/>
      <c r="J78" s="1"/>
      <c r="K78" s="1"/>
      <c r="L78" s="1"/>
      <c r="M78" s="1"/>
    </row>
    <row r="79" customFormat="false" ht="24.75" hidden="false" customHeight="true" outlineLevel="0" collapsed="false">
      <c r="A79" s="1"/>
      <c r="B79" s="1"/>
      <c r="C79" s="1"/>
      <c r="D79" s="7"/>
      <c r="E79" s="7"/>
      <c r="F79" s="7"/>
      <c r="G79" s="7"/>
      <c r="H79" s="7"/>
      <c r="I79" s="7"/>
      <c r="J79" s="1"/>
      <c r="K79" s="1"/>
      <c r="L79" s="1"/>
      <c r="M79" s="1"/>
    </row>
    <row r="80" customFormat="false" ht="24.75" hidden="false" customHeight="true" outlineLevel="0" collapsed="false">
      <c r="A80" s="1"/>
      <c r="B80" s="1"/>
      <c r="C80" s="1"/>
      <c r="D80" s="7"/>
      <c r="E80" s="7"/>
      <c r="F80" s="7"/>
      <c r="G80" s="7"/>
      <c r="H80" s="7"/>
      <c r="I80" s="7"/>
      <c r="J80" s="1"/>
      <c r="K80" s="1"/>
      <c r="L80" s="1"/>
      <c r="M80" s="1"/>
    </row>
    <row r="81" customFormat="false" ht="24.75" hidden="false" customHeight="true" outlineLevel="0" collapsed="false">
      <c r="A81" s="1"/>
      <c r="B81" s="1"/>
      <c r="C81" s="1"/>
      <c r="D81" s="7"/>
      <c r="E81" s="7"/>
      <c r="F81" s="7"/>
      <c r="G81" s="7"/>
      <c r="H81" s="7"/>
      <c r="I81" s="7"/>
      <c r="J81" s="1"/>
      <c r="K81" s="1"/>
      <c r="L81" s="1"/>
      <c r="M81" s="1"/>
    </row>
    <row r="82" customFormat="false" ht="24.75" hidden="false" customHeight="true" outlineLevel="0" collapsed="false">
      <c r="A82" s="1"/>
      <c r="B82" s="1"/>
      <c r="C82" s="1"/>
      <c r="D82" s="7"/>
      <c r="E82" s="7"/>
      <c r="F82" s="7"/>
      <c r="G82" s="7"/>
      <c r="H82" s="7"/>
      <c r="I82" s="7"/>
      <c r="J82" s="1"/>
      <c r="K82" s="1"/>
      <c r="L82" s="1"/>
      <c r="M82" s="1"/>
    </row>
    <row r="83" customFormat="false" ht="24.75" hidden="false" customHeight="true" outlineLevel="0" collapsed="false">
      <c r="A83" s="1"/>
      <c r="B83" s="1"/>
      <c r="C83" s="1"/>
      <c r="D83" s="7"/>
      <c r="E83" s="7"/>
      <c r="F83" s="7"/>
      <c r="G83" s="7"/>
      <c r="H83" s="7"/>
      <c r="I83" s="7"/>
      <c r="J83" s="1"/>
      <c r="K83" s="1"/>
      <c r="L83" s="1"/>
      <c r="M83" s="1"/>
    </row>
    <row r="84" customFormat="false" ht="24.75" hidden="false" customHeight="true" outlineLevel="0" collapsed="false">
      <c r="A84" s="1"/>
      <c r="B84" s="1"/>
      <c r="C84" s="1"/>
      <c r="D84" s="7"/>
      <c r="E84" s="7"/>
      <c r="F84" s="7"/>
      <c r="G84" s="7"/>
      <c r="H84" s="7"/>
      <c r="I84" s="7"/>
      <c r="J84" s="1"/>
      <c r="K84" s="1"/>
      <c r="L84" s="1"/>
      <c r="M84" s="1"/>
    </row>
    <row r="85" customFormat="false" ht="24.75" hidden="false" customHeight="true" outlineLevel="0" collapsed="false">
      <c r="A85" s="1"/>
      <c r="B85" s="1"/>
      <c r="C85" s="1"/>
      <c r="D85" s="7"/>
      <c r="E85" s="7"/>
      <c r="F85" s="7"/>
      <c r="G85" s="7"/>
      <c r="H85" s="7"/>
      <c r="I85" s="7"/>
      <c r="J85" s="1"/>
      <c r="K85" s="1"/>
      <c r="L85" s="1"/>
      <c r="M85" s="1"/>
    </row>
    <row r="86" customFormat="false" ht="24.75" hidden="false" customHeight="true" outlineLevel="0" collapsed="false">
      <c r="A86" s="1"/>
      <c r="B86" s="1"/>
      <c r="C86" s="1"/>
      <c r="D86" s="7"/>
      <c r="E86" s="7"/>
      <c r="F86" s="7"/>
      <c r="G86" s="7"/>
      <c r="H86" s="7"/>
      <c r="I86" s="7"/>
      <c r="J86" s="1"/>
      <c r="K86" s="1"/>
      <c r="L86" s="1"/>
      <c r="M86" s="1"/>
    </row>
    <row r="87" customFormat="false" ht="24.75" hidden="false" customHeight="true" outlineLevel="0" collapsed="false">
      <c r="A87" s="1"/>
      <c r="B87" s="1"/>
      <c r="C87" s="1"/>
      <c r="D87" s="7"/>
      <c r="E87" s="7"/>
      <c r="F87" s="7"/>
      <c r="G87" s="7"/>
      <c r="H87" s="7"/>
      <c r="I87" s="7"/>
      <c r="J87" s="1"/>
      <c r="K87" s="1"/>
      <c r="L87" s="1"/>
      <c r="M87" s="1"/>
    </row>
    <row r="88" customFormat="false" ht="24.75" hidden="false" customHeight="true" outlineLevel="0" collapsed="false">
      <c r="A88" s="1"/>
      <c r="B88" s="1"/>
      <c r="C88" s="1"/>
      <c r="D88" s="7"/>
      <c r="E88" s="7"/>
      <c r="F88" s="7"/>
      <c r="G88" s="7"/>
      <c r="H88" s="7"/>
      <c r="I88" s="7"/>
      <c r="J88" s="1"/>
      <c r="K88" s="1"/>
      <c r="L88" s="1"/>
      <c r="M88" s="1"/>
    </row>
    <row r="89" customFormat="false" ht="24.75" hidden="false" customHeight="true" outlineLevel="0" collapsed="false">
      <c r="A89" s="1"/>
      <c r="B89" s="1"/>
      <c r="C89" s="1"/>
      <c r="D89" s="7"/>
      <c r="E89" s="7"/>
      <c r="F89" s="7"/>
      <c r="G89" s="7"/>
      <c r="H89" s="7"/>
      <c r="I89" s="7"/>
      <c r="J89" s="1"/>
      <c r="K89" s="1"/>
      <c r="L89" s="1"/>
      <c r="M89" s="1"/>
    </row>
    <row r="90" customFormat="false" ht="24.75" hidden="false" customHeight="true" outlineLevel="0" collapsed="false">
      <c r="A90" s="1"/>
      <c r="B90" s="1"/>
      <c r="C90" s="1"/>
      <c r="D90" s="7"/>
      <c r="E90" s="7"/>
      <c r="F90" s="7"/>
      <c r="G90" s="7"/>
      <c r="H90" s="7"/>
      <c r="I90" s="7"/>
      <c r="J90" s="1"/>
      <c r="K90" s="1"/>
      <c r="L90" s="1"/>
      <c r="M90" s="1"/>
    </row>
    <row r="91" customFormat="false" ht="24.75" hidden="false" customHeight="true" outlineLevel="0" collapsed="false">
      <c r="A91" s="1"/>
      <c r="B91" s="1"/>
      <c r="C91" s="1"/>
      <c r="D91" s="7"/>
      <c r="E91" s="7"/>
      <c r="F91" s="7"/>
      <c r="G91" s="7"/>
      <c r="H91" s="7"/>
      <c r="I91" s="7"/>
      <c r="J91" s="1"/>
      <c r="K91" s="1"/>
      <c r="L91" s="1"/>
      <c r="M91" s="1"/>
    </row>
    <row r="92" customFormat="false" ht="24.75" hidden="false" customHeight="true" outlineLevel="0" collapsed="false">
      <c r="A92" s="1"/>
      <c r="B92" s="1"/>
      <c r="C92" s="1"/>
      <c r="D92" s="7"/>
      <c r="E92" s="7"/>
      <c r="F92" s="7"/>
      <c r="G92" s="7"/>
      <c r="H92" s="7"/>
      <c r="I92" s="7"/>
      <c r="J92" s="1"/>
      <c r="K92" s="1"/>
      <c r="L92" s="1"/>
      <c r="M92" s="1"/>
    </row>
    <row r="93" customFormat="false" ht="24.75" hidden="false" customHeight="true" outlineLevel="0" collapsed="false">
      <c r="A93" s="1"/>
      <c r="B93" s="1"/>
      <c r="C93" s="1"/>
      <c r="D93" s="7"/>
      <c r="E93" s="7"/>
      <c r="F93" s="7"/>
      <c r="G93" s="7"/>
      <c r="H93" s="7"/>
      <c r="I93" s="7"/>
      <c r="J93" s="1"/>
      <c r="K93" s="1"/>
      <c r="L93" s="1"/>
      <c r="M93" s="1"/>
    </row>
    <row r="94" customFormat="false" ht="24.75" hidden="false" customHeight="true" outlineLevel="0" collapsed="false">
      <c r="A94" s="1"/>
      <c r="B94" s="1"/>
      <c r="C94" s="1"/>
      <c r="D94" s="7"/>
      <c r="E94" s="7"/>
      <c r="F94" s="7"/>
      <c r="G94" s="7"/>
      <c r="H94" s="7"/>
      <c r="I94" s="7"/>
      <c r="J94" s="1"/>
      <c r="K94" s="1"/>
      <c r="L94" s="1"/>
      <c r="M94" s="1"/>
    </row>
    <row r="95" customFormat="false" ht="24.75" hidden="false" customHeight="true" outlineLevel="0" collapsed="false">
      <c r="A95" s="1"/>
      <c r="B95" s="1"/>
      <c r="C95" s="1"/>
      <c r="D95" s="7"/>
      <c r="E95" s="7"/>
      <c r="F95" s="7"/>
      <c r="G95" s="7"/>
      <c r="H95" s="7"/>
      <c r="I95" s="7"/>
      <c r="J95" s="1"/>
      <c r="K95" s="1"/>
      <c r="L95" s="1"/>
      <c r="M95" s="1"/>
    </row>
    <row r="96" customFormat="false" ht="24.75" hidden="false" customHeight="true" outlineLevel="0" collapsed="false">
      <c r="A96" s="1"/>
      <c r="B96" s="1"/>
      <c r="C96" s="1"/>
      <c r="D96" s="7"/>
      <c r="E96" s="7"/>
      <c r="F96" s="7"/>
      <c r="G96" s="7"/>
      <c r="H96" s="7"/>
      <c r="I96" s="7"/>
      <c r="J96" s="1"/>
      <c r="K96" s="1"/>
      <c r="L96" s="1"/>
      <c r="M96" s="1"/>
    </row>
    <row r="97" customFormat="false" ht="24.75" hidden="false" customHeight="true" outlineLevel="0" collapsed="false">
      <c r="A97" s="1"/>
      <c r="B97" s="1"/>
      <c r="C97" s="1"/>
      <c r="D97" s="7"/>
      <c r="E97" s="7"/>
      <c r="F97" s="7"/>
      <c r="G97" s="7"/>
      <c r="H97" s="7"/>
      <c r="I97" s="7"/>
      <c r="J97" s="1"/>
      <c r="K97" s="1"/>
      <c r="L97" s="1"/>
      <c r="M97" s="1"/>
    </row>
    <row r="98" customFormat="false" ht="24.75" hidden="false" customHeight="true" outlineLevel="0" collapsed="false">
      <c r="A98" s="1"/>
      <c r="B98" s="1"/>
      <c r="C98" s="1"/>
      <c r="D98" s="7"/>
      <c r="E98" s="7"/>
      <c r="F98" s="7"/>
      <c r="G98" s="7"/>
      <c r="H98" s="7"/>
      <c r="I98" s="7"/>
      <c r="J98" s="1"/>
      <c r="K98" s="1"/>
      <c r="L98" s="1"/>
      <c r="M98" s="1"/>
    </row>
    <row r="99" customFormat="false" ht="24.75" hidden="false" customHeight="true" outlineLevel="0" collapsed="false">
      <c r="A99" s="1"/>
      <c r="B99" s="1"/>
      <c r="C99" s="1"/>
      <c r="D99" s="7"/>
      <c r="E99" s="7"/>
      <c r="F99" s="7"/>
      <c r="G99" s="7"/>
      <c r="H99" s="7"/>
      <c r="I99" s="7"/>
      <c r="J99" s="1"/>
      <c r="K99" s="1"/>
      <c r="L99" s="1"/>
      <c r="M99" s="1"/>
    </row>
    <row r="100" customFormat="false" ht="24.75" hidden="false" customHeight="true" outlineLevel="0" collapsed="false">
      <c r="A100" s="1"/>
      <c r="B100" s="1"/>
      <c r="C100" s="1"/>
      <c r="D100" s="7"/>
      <c r="E100" s="7"/>
      <c r="F100" s="7"/>
      <c r="G100" s="7"/>
      <c r="H100" s="7"/>
      <c r="I100" s="7"/>
      <c r="J100" s="1"/>
      <c r="K100" s="1"/>
      <c r="L100" s="1"/>
      <c r="M100" s="1"/>
    </row>
    <row r="101" customFormat="false" ht="24.75" hidden="false" customHeight="true" outlineLevel="0" collapsed="false">
      <c r="A101" s="1"/>
      <c r="B101" s="1"/>
      <c r="C101" s="1"/>
      <c r="D101" s="7"/>
      <c r="E101" s="7"/>
      <c r="F101" s="7"/>
      <c r="G101" s="7"/>
      <c r="H101" s="7"/>
      <c r="I101" s="7"/>
      <c r="J101" s="1"/>
      <c r="K101" s="1"/>
      <c r="L101" s="1"/>
      <c r="M101" s="1"/>
    </row>
    <row r="102" customFormat="false" ht="24.75" hidden="false" customHeight="true" outlineLevel="0" collapsed="false">
      <c r="A102" s="1"/>
      <c r="B102" s="1"/>
      <c r="C102" s="1"/>
      <c r="D102" s="7"/>
      <c r="E102" s="7"/>
      <c r="F102" s="7"/>
      <c r="G102" s="7"/>
      <c r="H102" s="7"/>
      <c r="I102" s="7"/>
      <c r="J102" s="1"/>
      <c r="K102" s="1"/>
      <c r="L102" s="1"/>
      <c r="M102" s="1"/>
    </row>
    <row r="103" customFormat="false" ht="24.75" hidden="false" customHeight="true" outlineLevel="0" collapsed="false">
      <c r="A103" s="1"/>
      <c r="B103" s="1"/>
      <c r="C103" s="1"/>
      <c r="D103" s="7"/>
      <c r="E103" s="7"/>
      <c r="F103" s="7"/>
      <c r="G103" s="7"/>
      <c r="H103" s="7"/>
      <c r="I103" s="7"/>
      <c r="J103" s="1"/>
      <c r="K103" s="1"/>
      <c r="L103" s="1"/>
      <c r="M103" s="1"/>
    </row>
    <row r="104" customFormat="false" ht="24.75" hidden="false" customHeight="true" outlineLevel="0" collapsed="false">
      <c r="A104" s="1"/>
      <c r="B104" s="1"/>
      <c r="C104" s="1"/>
      <c r="D104" s="7"/>
      <c r="E104" s="7"/>
      <c r="F104" s="7"/>
      <c r="G104" s="7"/>
      <c r="H104" s="7"/>
      <c r="I104" s="7"/>
      <c r="J104" s="1"/>
      <c r="K104" s="1"/>
      <c r="L104" s="1"/>
      <c r="M104" s="1"/>
    </row>
    <row r="105" customFormat="false" ht="24.75" hidden="false" customHeight="true" outlineLevel="0" collapsed="false">
      <c r="A105" s="1"/>
      <c r="B105" s="1"/>
      <c r="C105" s="1"/>
      <c r="D105" s="7"/>
      <c r="E105" s="7"/>
      <c r="F105" s="7"/>
      <c r="G105" s="7"/>
      <c r="H105" s="7"/>
      <c r="I105" s="7"/>
      <c r="J105" s="1"/>
      <c r="K105" s="1"/>
      <c r="L105" s="1"/>
      <c r="M105" s="1"/>
    </row>
    <row r="106" customFormat="false" ht="24.75" hidden="false" customHeight="true" outlineLevel="0" collapsed="false">
      <c r="A106" s="1"/>
      <c r="B106" s="1"/>
      <c r="C106" s="1"/>
      <c r="D106" s="1"/>
      <c r="E106" s="1"/>
      <c r="F106" s="1"/>
      <c r="G106" s="1"/>
      <c r="H106" s="1"/>
      <c r="I106" s="1"/>
      <c r="J106" s="1"/>
      <c r="K106" s="1"/>
      <c r="L106" s="1"/>
      <c r="M106" s="1"/>
    </row>
    <row r="107" customFormat="false" ht="24.75" hidden="false" customHeight="true" outlineLevel="0" collapsed="false">
      <c r="A107" s="1"/>
      <c r="B107" s="1"/>
      <c r="C107" s="1"/>
      <c r="D107" s="1"/>
      <c r="E107" s="1"/>
      <c r="F107" s="1"/>
      <c r="G107" s="1"/>
      <c r="H107" s="1"/>
      <c r="I107" s="1"/>
      <c r="J107" s="1"/>
      <c r="K107" s="1"/>
      <c r="L107" s="1"/>
      <c r="M107" s="1"/>
    </row>
    <row r="108" customFormat="false" ht="24.75" hidden="false" customHeight="true" outlineLevel="0" collapsed="false">
      <c r="A108" s="1"/>
      <c r="B108" s="1"/>
      <c r="C108" s="1"/>
      <c r="D108" s="1"/>
      <c r="E108" s="1"/>
      <c r="F108" s="1"/>
      <c r="G108" s="1"/>
      <c r="H108" s="1"/>
      <c r="I108" s="1"/>
      <c r="J108" s="1"/>
      <c r="K108" s="1"/>
      <c r="L108" s="1"/>
      <c r="M108" s="1"/>
    </row>
    <row r="109" customFormat="false" ht="24.75" hidden="false" customHeight="true" outlineLevel="0" collapsed="false">
      <c r="A109" s="1"/>
      <c r="B109" s="1"/>
      <c r="C109" s="1"/>
      <c r="D109" s="1"/>
      <c r="E109" s="1"/>
      <c r="F109" s="1"/>
      <c r="G109" s="1"/>
      <c r="H109" s="1"/>
      <c r="I109" s="1"/>
      <c r="J109" s="1"/>
      <c r="K109" s="1"/>
      <c r="L109" s="1"/>
      <c r="M109" s="1"/>
    </row>
    <row r="110" customFormat="false" ht="24.75" hidden="false" customHeight="true" outlineLevel="0" collapsed="false">
      <c r="A110" s="1"/>
      <c r="B110" s="1"/>
      <c r="C110" s="1"/>
      <c r="D110" s="1"/>
      <c r="E110" s="1"/>
      <c r="F110" s="1"/>
      <c r="G110" s="1"/>
      <c r="H110" s="1"/>
      <c r="I110" s="1"/>
      <c r="J110" s="1"/>
      <c r="K110" s="1"/>
      <c r="L110" s="1"/>
      <c r="M110" s="1"/>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2026-10-31T21:51:14Z</dcterms:created>
  <dc:creator>openpyxl</dc:creator>
  <dc:description/>
  <dc:language>en-US</dc:language>
  <cp:lastModifiedBy/>
  <dcterms:modified xsi:type="dcterms:W3CDTF">2026-10-31T21:51:14Z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