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68fa7ef2d394c79" /></Relationships>
</file>

<file path=xl/workbook.xml><?xml version="1.0" encoding="utf-8"?>
<x:workbook xmlns:x="http://schemas.openxmlformats.org/spreadsheetml/2006/main">
  <x:sheets>
    <x:sheet xmlns:r="http://schemas.openxmlformats.org/officeDocument/2006/relationships" name="Dashboard" sheetId="1" r:id="R6923a92f2c704b94"/>
    <x:sheet xmlns:r="http://schemas.openxmlformats.org/officeDocument/2006/relationships" name="Workflows" sheetId="2" r:id="R53288ac6df014929"/>
    <x:sheet xmlns:r="http://schemas.openxmlformats.org/officeDocument/2006/relationships" name="Perimeter" sheetId="3" r:id="R3b3334b06d224981"/>
    <x:sheet xmlns:r="http://schemas.openxmlformats.org/officeDocument/2006/relationships" name="Dependencies" sheetId="4" r:id="R6632941a04044db5"/>
    <x:sheet xmlns:r="http://schemas.openxmlformats.org/officeDocument/2006/relationships" name="TSA" sheetId="5" r:id="Rb4be23c2c2f54d00"/>
    <x:sheet xmlns:r="http://schemas.openxmlformats.org/officeDocument/2006/relationships" name="Costs" sheetId="6" r:id="R483b2acd14ab4cc1"/>
    <x:sheet xmlns:r="http://schemas.openxmlformats.org/officeDocument/2006/relationships" name="Guide" sheetId="7" r:id="R00c9601e42174fd3"/>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mm/dd/yy&quot; &quot;"/>
    <x:numFmt numFmtId="201" formatCode="#,##0.0&quot; &quot;;(#,##0.0)&quot; &quot;;&quot;– &quot;"/>
    <x:numFmt numFmtId="202" formatCode="0&quot; &quot;"/>
  </x:numFmts>
  <x:fonts count="8">
    <x:font>
      <x:sz val="11"/>
      <x:name val="Carlito"/>
    </x:font>
    <x:font>
      <x:sz val="10"/>
      <x:color rgb="FF1A1A18"/>
      <x:name val="Arial"/>
    </x:font>
    <x:font>
      <x:b/>
      <x:sz val="16"/>
      <x:color rgb="FF1A1A18"/>
      <x:name val="Arial"/>
    </x:font>
    <x:font>
      <x:i/>
      <x:sz val="10"/>
      <x:color rgb="FF5C5C54"/>
      <x:name val="Arial"/>
    </x:font>
    <x:font>
      <x:b/>
      <x:sz val="10"/>
      <x:color rgb="FFFFFFFF"/>
      <x:name val="Arial"/>
    </x:font>
    <x:font>
      <x:sz val="10"/>
      <x:color rgb="FF0000FF"/>
      <x:name val="Arial"/>
    </x:font>
    <x:font>
      <x:sz val="10"/>
      <x:color rgb="FF000000"/>
      <x:name val="Arial"/>
    </x:font>
    <x:font>
      <x:sz val="10"/>
      <x:color rgb="FF00804A"/>
      <x:name val="Arial"/>
    </x:font>
  </x:fonts>
  <x:fills count="5">
    <x:fill>
      <x:patternFill patternType="none"/>
    </x:fill>
    <x:fill>
      <x:patternFill patternType="gray125"/>
    </x:fill>
    <x:fill>
      <x:patternFill patternType="solid">
        <x:fgColor rgb="FF173D34"/>
      </x:patternFill>
    </x:fill>
    <x:fill>
      <x:patternFill patternType="solid">
        <x:fgColor rgb="FFFFF3CD"/>
      </x:patternFill>
    </x:fill>
    <x:fill>
      <x:patternFill patternType="solid">
        <x:fgColor rgb="FFFFFFFF"/>
      </x:patternFill>
    </x:fill>
  </x:fills>
  <x:borders count="1">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201" fontId="1"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0" fontId="6" fillId="3" borderId="0" xfId="0" applyNumberFormat="1" applyFont="1" applyFill="1" applyBorder="1" applyAlignment="1">
      <x:alignment vertical="center" wrapText="1"/>
    </x:xf>
    <x:xf numFmtId="200" fontId="6" fillId="4" borderId="0" xfId="0" applyNumberFormat="1" applyFont="1" applyFill="1" applyBorder="1" applyAlignment="1">
      <x:alignment vertical="center" wrapText="1"/>
    </x:xf>
    <x:xf numFmtId="201" fontId="6" fillId="0"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7" fillId="0" borderId="0" xfId="0" applyNumberFormat="1" applyFont="1" applyFill="1" applyBorder="1" applyAlignment="1">
      <x:alignment vertical="center"/>
    </x:xf>
    <x:xf numFmtId="202" fontId="1" fillId="3" borderId="0" xfId="0" applyNumberFormat="1" applyFont="1" applyFill="1" applyBorder="1" applyAlignment="1">
      <x:alignment vertical="center" wrapText="1"/>
    </x:xf>
    <x:xf numFmtId="202" fontId="5" fillId="3" borderId="0" xfId="0" applyNumberFormat="1" applyFont="1" applyFill="1" applyBorder="1" applyAlignment="1">
      <x:alignment vertical="center" wrapText="1"/>
    </x:xf>
    <x:xf numFmtId="202" fontId="5" fillId="3" borderId="0" xfId="0" applyNumberFormat="1" applyFont="1" applyFill="1" applyBorder="1" applyAlignment="1">
      <x:alignment horizontal="center" vertical="center" wrapText="1"/>
    </x:xf>
    <x:xf numFmtId="201" fontId="5" fillId="3" borderId="0" xfId="0" applyNumberFormat="1" applyFont="1" applyFill="1" applyBorder="1" applyAlignment="1">
      <x:alignment vertical="center" wrapText="1"/>
    </x:xf>
    <x:xf numFmtId="202" fontId="7" fillId="0" borderId="0" xfId="0" applyNumberFormat="1" applyFont="1" applyFill="1" applyBorder="1" applyAlignment="1">
      <x:alignment vertical="center" wrapText="1"/>
    </x:xf>
    <x:xf numFmtId="202" fontId="7" fillId="0" borderId="0" xfId="0" applyNumberFormat="1" applyFont="1" applyFill="1" applyBorder="1" applyAlignment="1">
      <x:alignment horizontal="center" vertical="center" wrapText="1"/>
    </x:xf>
  </x:cellXfs>
  <x:cellStyles count="1">
    <x:cellStyle name="Normal" xfId="0"/>
  </x:cellStyles>
  <x:dxfs count="110">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cc1a9cee14548f7" /><Relationship Type="http://schemas.openxmlformats.org/officeDocument/2006/relationships/theme" Target="/xl/theme/theme1.xml" Id="R221538dd1bc54e29" /><Relationship Type="http://schemas.openxmlformats.org/officeDocument/2006/relationships/sharedStrings" Target="/xl/sharedStrings.xml" Id="R5f4f782e99e14529" /><Relationship Type="http://schemas.openxmlformats.org/officeDocument/2006/relationships/worksheet" Target="/xl/worksheets/sheet1.xml" Id="R6923a92f2c704b94" /><Relationship Type="http://schemas.openxmlformats.org/officeDocument/2006/relationships/worksheet" Target="/xl/worksheets/sheet2.xml" Id="R53288ac6df014929" /><Relationship Type="http://schemas.openxmlformats.org/officeDocument/2006/relationships/worksheet" Target="/xl/worksheets/sheet3.xml" Id="R3b3334b06d224981" /><Relationship Type="http://schemas.openxmlformats.org/officeDocument/2006/relationships/worksheet" Target="/xl/worksheets/sheet4.xml" Id="R6632941a04044db5" /><Relationship Type="http://schemas.openxmlformats.org/officeDocument/2006/relationships/worksheet" Target="/xl/worksheets/sheet5.xml" Id="Rb4be23c2c2f54d00" /><Relationship Type="http://schemas.openxmlformats.org/officeDocument/2006/relationships/worksheet" Target="/xl/worksheets/sheet6.xml" Id="R483b2acd14ab4cc1" /><Relationship Type="http://schemas.openxmlformats.org/officeDocument/2006/relationships/worksheet" Target="/xl/worksheets/sheet7.xml" Id="R00c9601e42174fd3" /></Relationships>
</file>

<file path=xl/tables/table1.xml><?xml version="1.0" encoding="utf-8"?>
<x:table xmlns:x="http://schemas.openxmlformats.org/spreadsheetml/2006/main" id="1" name="CarveWorkflows" displayName="CarveWorkflows" ref="C6:V16" headerRowCount="1" totalsRowCount="0" totalsRowShown="0">
  <x:autoFilter ref="C6:V16"/>
  <x:tableColumns count="20">
    <x:tableColumn id="1" name="Workflow ID"/>
    <x:tableColumn id="2" name="Workflow / outcome"/>
    <x:tableColumn id="3" name="Critical?"/>
    <x:tableColumn id="4" name="Owner"/>
    <x:tableColumn id="5" name="Expected required links"/>
    <x:tableColumn id="6" name="Map complete?"/>
    <x:tableColumn id="7" name="Evidence label"/>
    <x:tableColumn id="8" name="Map review record"/>
    <x:tableColumn id="9" name="Map review date"/>
    <x:tableColumn id="10" name="End-to-end test"/>
    <x:tableColumn id="11" name="Test evidence"/>
    <x:tableColumn id="12" name="Test date"/>
    <x:tableColumn id="13" name="Next action"/>
    <x:tableColumn id="14" name="Due date"/>
    <x:tableColumn id="15" name="Reviewed revision"/>
    <x:tableColumn id="16" name="Record status"/>
    <x:tableColumn id="17" name="Required links"/>
    <x:tableColumn id="18" name="Ready links"/>
    <x:tableColumn id="19" name="Open links"/>
    <x:tableColumn id="20" name="Day 1 readiness"/>
  </x:tableColumns>
  <x:tableStyleInfo name="TableStyleLight1" showFirstColumn="0" showLastColumn="0" showRowStripes="1" showColumnStripes="0"/>
</x:table>
</file>

<file path=xl/tables/table2.xml><?xml version="1.0" encoding="utf-8"?>
<x:table xmlns:x="http://schemas.openxmlformats.org/spreadsheetml/2006/main" id="2" name="CarvePerimeter" displayName="CarvePerimeter" ref="C6:R28" headerRowCount="1" totalsRowCount="0" totalsRowShown="0">
  <x:autoFilter ref="C6:R28"/>
  <x:tableColumns count="16">
    <x:tableColumn id="1" name="Perimeter ID"/>
    <x:tableColumn id="2" name="Category"/>
    <x:tableColumn id="3" name="Asset / obligation"/>
    <x:tableColumn id="4" name="Perimeter decision"/>
    <x:tableColumn id="5" name="Legal entity / holder"/>
    <x:tableColumn id="6" name="Transfer / access mechanism"/>
    <x:tableColumn id="7" name="Consent status"/>
    <x:tableColumn id="8" name="Accountable owner"/>
    <x:tableColumn id="9" name="Evidence label"/>
    <x:tableColumn id="10" name="Evidence reference"/>
    <x:tableColumn id="11" name="Evidence date"/>
    <x:tableColumn id="12" name="Separation risk"/>
    <x:tableColumn id="13" name="Next action"/>
    <x:tableColumn id="14" name="Due date"/>
    <x:tableColumn id="15" name="Reviewed revision"/>
    <x:tableColumn id="16" name="Perimeter status"/>
  </x:tableColumns>
  <x:tableStyleInfo name="TableStyleLight1" showFirstColumn="0" showLastColumn="0" showRowStripes="1" showColumnStripes="0"/>
</x:table>
</file>

<file path=xl/tables/table3.xml><?xml version="1.0" encoding="utf-8"?>
<x:table xmlns:x="http://schemas.openxmlformats.org/spreadsheetml/2006/main" id="3" name="CarveDependencies" displayName="CarveDependencies" ref="C6:U46" headerRowCount="1" totalsRowCount="0" totalsRowShown="0">
  <x:autoFilter ref="C6:U46"/>
  <x:tableColumns count="19">
    <x:tableColumn id="1" name="Dependency ID"/>
    <x:tableColumn id="2" name="Workflow ID"/>
    <x:tableColumn id="3" name="Perimeter ID"/>
    <x:tableColumn id="4" name="Continuity route"/>
    <x:tableColumn id="5" name="TSA ID"/>
    <x:tableColumn id="6" name="Required?"/>
    <x:tableColumn id="7" name="Owner"/>
    <x:tableColumn id="8" name="Day 1 prerequisite / test"/>
    <x:tableColumn id="9" name="Test result"/>
    <x:tableColumn id="10" name="Evidence label"/>
    <x:tableColumn id="11" name="Evidence reference"/>
    <x:tableColumn id="12" name="Evidence date"/>
    <x:tableColumn id="13" name="Next action"/>
    <x:tableColumn id="14" name="Due date"/>
    <x:tableColumn id="15" name="Reviewed revision"/>
    <x:tableColumn id="16" name="Link status"/>
    <x:tableColumn id="17" name="Perimeter finding"/>
    <x:tableColumn id="18" name="TSA finding"/>
    <x:tableColumn id="19" name="Day 1 readiness"/>
  </x:tableColumns>
  <x:tableStyleInfo name="TableStyleLight1" showFirstColumn="0" showLastColumn="0" showRowStripes="1" showColumnStripes="0"/>
</x:table>
</file>

<file path=xl/tables/table4.xml><?xml version="1.0" encoding="utf-8"?>
<x:table xmlns:x="http://schemas.openxmlformats.org/spreadsheetml/2006/main" id="4" name="CarveServices" displayName="CarveServices" ref="C6:AH16" headerRowCount="1" totalsRowCount="0" totalsRowShown="0">
  <x:autoFilter ref="C6:AH16"/>
  <x:tableColumns count="32">
    <x:tableColumn id="1" name="TSA ID"/>
    <x:tableColumn id="2" name="Service"/>
    <x:tableColumn id="3" name="Scope / service level"/>
    <x:tableColumn id="4" name="Provider"/>
    <x:tableColumn id="5" name="Buyer owner"/>
    <x:tableColumn id="6" name="Seller owner"/>
    <x:tableColumn id="7" name="Monthly fee"/>
    <x:tableColumn id="8" name="Base term (months)"/>
    <x:tableColumn id="9" name="Start date"/>
    <x:tableColumn id="10" name="Contract end"/>
    <x:tableColumn id="11" name="Notice (days)"/>
    <x:tableColumn id="12" name="Notice deadline"/>
    <x:tableColumn id="13" name="Exit milestone / acceptance"/>
    <x:tableColumn id="14" name="Planned exit date"/>
    <x:tableColumn id="15" name="Agreement state"/>
    <x:tableColumn id="16" name="Service test"/>
    <x:tableColumn id="17" name="Evidence label"/>
    <x:tableColumn id="18" name="Day 1 evidence"/>
    <x:tableColumn id="19" name="Day 1 test date"/>
    <x:tableColumn id="20" name="Replacement test"/>
    <x:tableColumn id="21" name="Exit evidence"/>
    <x:tableColumn id="22" name="Exit test date"/>
    <x:tableColumn id="23" name="Next action"/>
    <x:tableColumn id="24" name="Due date"/>
    <x:tableColumn id="25" name="Reviewed revision"/>
    <x:tableColumn id="26" name="Terms status"/>
    <x:tableColumn id="27" name="Evidence status"/>
    <x:tableColumn id="28" name="Term coverage"/>
    <x:tableColumn id="29" name="Day 1 readiness"/>
    <x:tableColumn id="30" name="Base term fees"/>
    <x:tableColumn id="31" name="Exit timing"/>
    <x:tableColumn id="32" name="Linked dependencies"/>
  </x:tableColumns>
  <x:tableStyleInfo name="TableStyleLight1" showFirstColumn="0" showLastColumn="0" showRowStripes="1" showColumnStripes="0"/>
</x:table>
</file>

<file path=xl/tables/table5.xml><?xml version="1.0" encoding="utf-8"?>
<x:table xmlns:x="http://schemas.openxmlformats.org/spreadsheetml/2006/main" id="5" name="CarveCosts" displayName="CarveCosts" ref="C6:R26" headerRowCount="1" totalsRowCount="0" totalsRowShown="0">
  <x:autoFilter ref="C6:R26"/>
  <x:tableColumns count="16">
    <x:tableColumn id="1" name="Cost ID"/>
    <x:tableColumn id="2" name="Cost / economic scope"/>
    <x:tableColumn id="3" name="Cost type"/>
    <x:tableColumn id="4" name="Cost bearer"/>
    <x:tableColumn id="5" name="Perimeter ID"/>
    <x:tableColumn id="6" name="Amount"/>
    <x:tableColumn id="7" name="Owner"/>
    <x:tableColumn id="8" name="Evidence label"/>
    <x:tableColumn id="9" name="Evidence / estimate basis"/>
    <x:tableColumn id="10" name="Estimate date"/>
    <x:tableColumn id="11" name="Overlap review"/>
    <x:tableColumn id="12" name="Next action"/>
    <x:tableColumn id="13" name="Reviewed revision"/>
    <x:tableColumn id="14" name="Record status"/>
    <x:tableColumn id="15" name="Entered amount"/>
    <x:tableColumn id="16" name="Evidence statu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56940481dac4b5d" /></Relationships>
</file>

<file path=xl/worksheets/_rels/sheet3.xml.rels>&#65279;<?xml version="1.0" encoding="utf-8"?><Relationships xmlns="http://schemas.openxmlformats.org/package/2006/relationships"><Relationship Type="http://schemas.openxmlformats.org/officeDocument/2006/relationships/table" Target="/xl/tables/table2.xml" Id="R14b10f5de2b54bed" /></Relationships>
</file>

<file path=xl/worksheets/_rels/sheet4.xml.rels>&#65279;<?xml version="1.0" encoding="utf-8"?><Relationships xmlns="http://schemas.openxmlformats.org/package/2006/relationships"><Relationship Type="http://schemas.openxmlformats.org/officeDocument/2006/relationships/table" Target="/xl/tables/table3.xml" Id="R635a4db7355b4072" /></Relationships>
</file>

<file path=xl/worksheets/_rels/sheet5.xml.rels>&#65279;<?xml version="1.0" encoding="utf-8"?><Relationships xmlns="http://schemas.openxmlformats.org/package/2006/relationships"><Relationship Type="http://schemas.openxmlformats.org/officeDocument/2006/relationships/table" Target="/xl/tables/table4.xml" Id="R947d649060c64110" /></Relationships>
</file>

<file path=xl/worksheets/_rels/sheet6.xml.rels>&#65279;<?xml version="1.0" encoding="utf-8"?><Relationships xmlns="http://schemas.openxmlformats.org/package/2006/relationships"><Relationship Type="http://schemas.openxmlformats.org/officeDocument/2006/relationships/table" Target="/xl/tables/table5.xml" Id="R0412a0175be846f1" /></Relationships>
</file>

<file path=xl/worksheets/sheet1.xml><?xml version="1.0" encoding="utf-8"?>
<x:worksheet xmlns:x="http://schemas.openxmlformats.org/spreadsheetml/2006/main">
  <x:sheetPr>
    <x:tabColor rgb="FF173D34"/>
  </x:sheetPr>
  <x:sheetViews>
    <x:sheetView showGridLines="0" workbookViewId="0"/>
  </x:sheetViews>
  <x:sheetFormatPr defaultRowHeight="15"/>
  <x:cols>
    <x:col min="1" max="1" width="2.5" hidden="0" customWidth="1"/>
    <x:col min="2" max="2" width="2.5" hidden="0" customWidth="1"/>
    <x:col min="3" max="3" width="33" hidden="0" customWidth="1"/>
    <x:col min="4" max="4" width="43" hidden="0" customWidth="1"/>
    <x:col min="5" max="5" width="3" hidden="0" customWidth="1"/>
    <x:col min="6" max="6" width="43" hidden="0" customWidth="1"/>
    <x:col min="7" max="7" width="29" hidden="0" customWidth="1"/>
    <x:col min="8" max="8" width="3" hidden="0" customWidth="1"/>
    <x:col min="9" max="9" width="30"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2"/>
      <x:c r="B2" s="2"/>
      <x:c r="C2" s="3" t="str">
        <x:v>Carve-Out Perimeter &amp; TSA Planner</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2"/>
      <x:c r="B3" s="2"/>
      <x:c r="C3" s="4" t="str">
        <x:v>MIKE YE  ·  Divestitures and separations  ·  v1.0</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44" customHeight="1">
      <x:c r="A5" s="2"/>
      <x:c r="B5" s="2"/>
      <x:c r="C5" s="8" t="str">
        <x:v>Control</x:v>
      </x:c>
      <x:c r="D5" s="8" t="str">
        <x:v>Editable input</x:v>
      </x:c>
      <x:c r="E5" s="2"/>
      <x:c r="F5" s="8" t="str">
        <x:v>Operating decision</x:v>
      </x:c>
      <x:c r="G5" s="8" t="str">
        <x:v>Current result</x:v>
      </x:c>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31" customHeight="1">
      <x:c r="A6" s="2"/>
      <x:c r="B6" s="2"/>
      <x:c r="C6" s="13" t="str">
        <x:v>Business</x:v>
      </x:c>
      <x:c r="D6" s="14" t="str">
        <x:v>Assumption: workflow business</x:v>
      </x:c>
      <x:c r="E6" s="2"/>
      <x:c r="F6" s="13" t="str">
        <x:v>Critical workflows</x:v>
      </x:c>
      <x:c r="G6" s="13" t="n">
        <x:f>COUNTIFS('Workflows'!E7:E16,"Yes",'Workflows'!D7:D16,"&lt;&gt;")</x:f>
        <x:v>2</x:v>
      </x:c>
      <x:c r="H6" s="2"/>
      <x:c r="I6" s="2"/>
      <x:c r="J6" s="2"/>
      <x:c r="K6" s="2"/>
      <x:c r="L6" s="2"/>
      <x:c r="M6" s="2"/>
      <x:c r="N6" s="2"/>
      <x:c r="O6" s="2"/>
      <x:c r="P6" s="2"/>
      <x:c r="Q6" s="2"/>
      <x:c r="R6" s="2"/>
      <x:c r="S6" s="2"/>
      <x:c r="T6" s="2"/>
      <x:c r="U6" s="2"/>
      <x:c r="V6" s="2"/>
      <x:c r="W6" s="2"/>
      <x:c r="X6" s="2"/>
      <x:c r="Y6" s="2"/>
      <x:c r="Z6" s="2"/>
      <x:c r="AA6" s="2"/>
      <x:c r="AB6" s="2"/>
      <x:c r="AC6" s="2"/>
      <x:c r="AD6" s="2"/>
      <x:c r="AE6" s="2"/>
      <x:c r="AF6" s="2"/>
      <x:c r="AG6" s="2"/>
      <x:c r="AH6" s="2"/>
    </x:row>
    <x:row r="7" ht="31" customHeight="1">
      <x:c r="A7" s="2"/>
      <x:c r="B7" s="2"/>
      <x:c r="C7" s="13" t="str">
        <x:v>Review date</x:v>
      </x:c>
      <x:c r="D7" s="15" t="n">
        <x:v>46275</x:v>
      </x:c>
      <x:c r="E7" s="2"/>
      <x:c r="F7" s="13" t="str">
        <x:v>Critical ready for Day 1</x:v>
      </x:c>
      <x:c r="G7" s="13" t="n">
        <x:f>COUNTIFS('Workflows'!E7:E16,"Yes",'Workflows'!V7:V16,"Day 1 ready")</x:f>
        <x:v>0</x:v>
      </x:c>
      <x:c r="H7" s="2"/>
      <x:c r="I7" s="2"/>
      <x:c r="J7" s="2"/>
      <x:c r="K7" s="2"/>
      <x:c r="L7" s="2"/>
      <x:c r="M7" s="2"/>
      <x:c r="N7" s="2"/>
      <x:c r="O7" s="2"/>
      <x:c r="P7" s="2"/>
      <x:c r="Q7" s="2"/>
      <x:c r="R7" s="2"/>
      <x:c r="S7" s="2"/>
      <x:c r="T7" s="2"/>
      <x:c r="U7" s="2"/>
      <x:c r="V7" s="2"/>
      <x:c r="W7" s="2"/>
      <x:c r="X7" s="2"/>
      <x:c r="Y7" s="2"/>
      <x:c r="Z7" s="2"/>
      <x:c r="AA7" s="2"/>
      <x:c r="AB7" s="2"/>
      <x:c r="AC7" s="2"/>
      <x:c r="AD7" s="2"/>
      <x:c r="AE7" s="2"/>
      <x:c r="AF7" s="2"/>
      <x:c r="AG7" s="2"/>
      <x:c r="AH7" s="2"/>
    </x:row>
    <x:row r="8" ht="31" customHeight="1">
      <x:c r="A8" s="2"/>
      <x:c r="B8" s="2"/>
      <x:c r="C8" s="13" t="str">
        <x:v>Closing / Day 1 date</x:v>
      </x:c>
      <x:c r="D8" s="15" t="n">
        <x:v>46296</x:v>
      </x:c>
      <x:c r="E8" s="2"/>
      <x:c r="F8" s="13" t="str">
        <x:v>Day 1 conclusion</x:v>
      </x:c>
      <x:c r="G8" s="13" t="str">
        <x:f>IF(D16&lt;&gt;"Scope reviewed","Open: scope review",IF(OR(G6=0,COUNTIFS('Workflows'!R7:R16,"Invalid record")&gt;0,COUNTIFS('Dependencies'!R7:R46,"Invalid link")&gt;0,COUNTIFS('Perimeter'!R7:R28,"Invalid record")&gt;0),"Open: coverage / records",IF(G6&lt;&gt;G7,"Open: critical workflows","Critical workflows ready")))</x:f>
        <x:v>Open: scope review</x:v>
      </x:c>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row>
    <x:row r="9" ht="31" customHeight="1">
      <x:c r="A9" s="2"/>
      <x:c r="B9" s="2"/>
      <x:c r="C9" s="13" t="str">
        <x:v>Currency and scale</x:v>
      </x:c>
      <x:c r="D9" s="16" t="str">
        <x:v>USD thousands</x:v>
      </x:c>
      <x:c r="E9" s="2"/>
      <x:c r="F9" s="13" t="str">
        <x:v>TSA services entered</x:v>
      </x:c>
      <x:c r="G9" s="13" t="n">
        <x:f>COUNTIFS('TSA'!AB7:AB16,"&lt;&gt;Unused")</x:f>
        <x:v>2</x:v>
      </x:c>
      <x:c r="H9" s="2"/>
      <x:c r="I9" s="2"/>
      <x:c r="J9" s="2"/>
      <x:c r="K9" s="2"/>
      <x:c r="L9" s="2"/>
      <x:c r="M9" s="2"/>
      <x:c r="N9" s="2"/>
      <x:c r="O9" s="2"/>
      <x:c r="P9" s="2"/>
      <x:c r="Q9" s="2"/>
      <x:c r="R9" s="2"/>
      <x:c r="S9" s="2"/>
      <x:c r="T9" s="2"/>
      <x:c r="U9" s="2"/>
      <x:c r="V9" s="2"/>
      <x:c r="W9" s="2"/>
      <x:c r="X9" s="2"/>
      <x:c r="Y9" s="2"/>
      <x:c r="Z9" s="2"/>
      <x:c r="AA9" s="2"/>
      <x:c r="AB9" s="2"/>
      <x:c r="AC9" s="2"/>
      <x:c r="AD9" s="2"/>
      <x:c r="AE9" s="2"/>
      <x:c r="AF9" s="2"/>
      <x:c r="AG9" s="2"/>
      <x:c r="AH9" s="2"/>
    </x:row>
    <x:row r="10" ht="31" customHeight="1">
      <x:c r="A10" s="2"/>
      <x:c r="B10" s="2"/>
      <x:c r="C10" s="13" t="str">
        <x:v>Scope reviewed?</x:v>
      </x:c>
      <x:c r="D10" s="14" t="str">
        <x:v>No</x:v>
      </x:c>
      <x:c r="E10" s="2"/>
      <x:c r="F10" s="13" t="str">
        <x:v>TSA exits evidenced</x:v>
      </x:c>
      <x:c r="G10" s="13" t="n">
        <x:f>COUNTIFS('TSA'!E21:E30,"Exit evidenced")</x:f>
        <x:v>0</x:v>
      </x:c>
      <x:c r="H10" s="2"/>
      <x:c r="I10" s="2"/>
      <x:c r="J10" s="2"/>
      <x:c r="K10" s="2"/>
      <x:c r="L10" s="2"/>
      <x:c r="M10" s="2"/>
      <x:c r="N10" s="2"/>
      <x:c r="O10" s="2"/>
      <x:c r="P10" s="2"/>
      <x:c r="Q10" s="2"/>
      <x:c r="R10" s="2"/>
      <x:c r="S10" s="2"/>
      <x:c r="T10" s="2"/>
      <x:c r="U10" s="2"/>
      <x:c r="V10" s="2"/>
      <x:c r="W10" s="2"/>
      <x:c r="X10" s="2"/>
      <x:c r="Y10" s="2"/>
      <x:c r="Z10" s="2"/>
      <x:c r="AA10" s="2"/>
      <x:c r="AB10" s="2"/>
      <x:c r="AC10" s="2"/>
      <x:c r="AD10" s="2"/>
      <x:c r="AE10" s="2"/>
      <x:c r="AF10" s="2"/>
      <x:c r="AG10" s="2"/>
      <x:c r="AH10" s="2"/>
    </x:row>
    <x:row r="11" ht="31" customHeight="1">
      <x:c r="A11" s="2"/>
      <x:c r="B11" s="2"/>
      <x:c r="C11" s="13" t="str">
        <x:v>Scope review owner</x:v>
      </x:c>
      <x:c r="D11" s="14"/>
      <x:c r="E11" s="2"/>
      <x:c r="F11" s="13" t="str">
        <x:v>TSA exit conclusion</x:v>
      </x:c>
      <x:c r="G11" s="13" t="str">
        <x:f>IF(D16&lt;&gt;"Scope reviewed","Open: scope review",IF(G9=0,"No TSA entered",IF(G9=G10,"Entered TSA exits evidenced","Open: TSA exits")))</x:f>
        <x:v>Open: scope review</x:v>
      </x:c>
      <x:c r="H11" s="2"/>
      <x:c r="I11" s="2"/>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row>
    <x:row r="12" ht="31" customHeight="1">
      <x:c r="A12" s="2"/>
      <x:c r="B12" s="2"/>
      <x:c r="C12" s="13" t="str">
        <x:v>Scope review record</x:v>
      </x:c>
      <x:c r="D12" s="14"/>
      <x:c r="E12" s="2"/>
      <x:c r="F12" s="13" t="str">
        <x:v>Perimeter unresolved / open</x:v>
      </x:c>
      <x:c r="G12" s="13" t="n">
        <x:f>COUNTIFS('Perimeter'!R7:R28,"&lt;&gt;Confirmed",'Perimeter'!R7:R28,"&lt;&gt;Unused")</x:f>
        <x:v>11</x:v>
      </x:c>
      <x:c r="H12" s="2"/>
      <x:c r="I12" s="2"/>
      <x:c r="J12" s="2"/>
      <x:c r="K12" s="2"/>
      <x:c r="L12" s="2"/>
      <x:c r="M12" s="2"/>
      <x:c r="N12" s="2"/>
      <x:c r="O12" s="2"/>
      <x:c r="P12" s="2"/>
      <x:c r="Q12" s="2"/>
      <x:c r="R12" s="2"/>
      <x:c r="S12" s="2"/>
      <x:c r="T12" s="2"/>
      <x:c r="U12" s="2"/>
      <x:c r="V12" s="2"/>
      <x:c r="W12" s="2"/>
      <x:c r="X12" s="2"/>
      <x:c r="Y12" s="2"/>
      <x:c r="Z12" s="2"/>
      <x:c r="AA12" s="2"/>
      <x:c r="AB12" s="2"/>
      <x:c r="AC12" s="2"/>
      <x:c r="AD12" s="2"/>
      <x:c r="AE12" s="2"/>
      <x:c r="AF12" s="2"/>
      <x:c r="AG12" s="2"/>
      <x:c r="AH12" s="2"/>
    </x:row>
    <x:row r="13" ht="31" customHeight="1">
      <x:c r="A13" s="2"/>
      <x:c r="B13" s="2"/>
      <x:c r="C13" s="13" t="str">
        <x:v>Scope review date</x:v>
      </x:c>
      <x:c r="D13" s="15"/>
      <x:c r="E13" s="2"/>
      <x:c r="F13" s="13" t="str">
        <x:v>Dependency links not ready</x:v>
      </x:c>
      <x:c r="G13" s="13" t="n">
        <x:f>COUNTIFS('Dependencies'!U7:U46,"&lt;&gt;Day 1 ready",'Dependencies'!U7:U46,"&lt;&gt;Unused")</x:f>
        <x:v>5</x:v>
      </x:c>
      <x:c r="H13" s="2"/>
      <x:c r="I13" s="2"/>
      <x:c r="J13" s="2"/>
      <x:c r="K13" s="2"/>
      <x:c r="L13" s="2"/>
      <x:c r="M13" s="2"/>
      <x:c r="N13" s="2"/>
      <x:c r="O13" s="2"/>
      <x:c r="P13" s="2"/>
      <x:c r="Q13" s="2"/>
      <x:c r="R13" s="2"/>
      <x:c r="S13" s="2"/>
      <x:c r="T13" s="2"/>
      <x:c r="U13" s="2"/>
      <x:c r="V13" s="2"/>
      <x:c r="W13" s="2"/>
      <x:c r="X13" s="2"/>
      <x:c r="Y13" s="2"/>
      <x:c r="Z13" s="2"/>
      <x:c r="AA13" s="2"/>
      <x:c r="AB13" s="2"/>
      <x:c r="AC13" s="2"/>
      <x:c r="AD13" s="2"/>
      <x:c r="AE13" s="2"/>
      <x:c r="AF13" s="2"/>
      <x:c r="AG13" s="2"/>
      <x:c r="AH13" s="2"/>
    </x:row>
    <x:row r="14" ht="31" customHeight="1">
      <x:c r="A14" s="2"/>
      <x:c r="B14" s="2"/>
      <x:c r="C14" s="13" t="str">
        <x:v>Current plan revision</x:v>
      </x:c>
      <x:c r="D14" s="17" t="n">
        <x:v>1</x:v>
      </x:c>
      <x:c r="E14" s="2"/>
      <x:c r="F14" s="2"/>
      <x:c r="G14" s="2"/>
      <x:c r="H14" s="2"/>
      <x:c r="I14" s="2"/>
      <x:c r="J14" s="2"/>
      <x:c r="K14" s="2"/>
      <x:c r="L14" s="2"/>
      <x:c r="M14" s="2"/>
      <x:c r="N14" s="2"/>
      <x:c r="O14" s="2"/>
      <x:c r="P14" s="2"/>
      <x:c r="Q14" s="2"/>
      <x:c r="R14" s="2"/>
      <x:c r="S14" s="2"/>
      <x:c r="T14" s="2"/>
      <x:c r="U14" s="2"/>
      <x:c r="V14" s="2"/>
      <x:c r="W14" s="2"/>
      <x:c r="X14" s="2"/>
      <x:c r="Y14" s="2"/>
      <x:c r="Z14" s="2"/>
      <x:c r="AA14" s="2"/>
      <x:c r="AB14" s="2"/>
      <x:c r="AC14" s="2"/>
      <x:c r="AD14" s="2"/>
      <x:c r="AE14" s="2"/>
      <x:c r="AF14" s="2"/>
      <x:c r="AG14" s="2"/>
      <x:c r="AH14" s="2"/>
    </x:row>
    <x:row r="15" ht="31" customHeight="1">
      <x:c r="A15" s="2"/>
      <x:c r="B15" s="2"/>
      <x:c r="C15" s="13" t="str">
        <x:v>Reviewed plan revision</x:v>
      </x:c>
      <x:c r="D15" s="14"/>
      <x:c r="E15" s="2"/>
      <x:c r="F15" s="2"/>
      <x:c r="G15" s="2"/>
      <x:c r="H15" s="2"/>
      <x:c r="I15" s="2"/>
      <x:c r="J15" s="2"/>
      <x:c r="K15" s="2"/>
      <x:c r="L15" s="2"/>
      <x:c r="M15" s="2"/>
      <x:c r="N15" s="2"/>
      <x:c r="O15" s="2"/>
      <x:c r="P15" s="2"/>
      <x:c r="Q15" s="2"/>
      <x:c r="R15" s="2"/>
      <x:c r="S15" s="2"/>
      <x:c r="T15" s="2"/>
      <x:c r="U15" s="2"/>
      <x:c r="V15" s="2"/>
      <x:c r="W15" s="2"/>
      <x:c r="X15" s="2"/>
      <x:c r="Y15" s="2"/>
      <x:c r="Z15" s="2"/>
      <x:c r="AA15" s="2"/>
      <x:c r="AB15" s="2"/>
      <x:c r="AC15" s="2"/>
      <x:c r="AD15" s="2"/>
      <x:c r="AE15" s="2"/>
      <x:c r="AF15" s="2"/>
      <x:c r="AG15" s="2"/>
      <x:c r="AH15" s="2"/>
    </x:row>
    <x:row r="16" ht="31" customHeight="1">
      <x:c r="A16" s="2"/>
      <x:c r="B16" s="2"/>
      <x:c r="C16" s="13" t="str">
        <x:v>Scope review status</x:v>
      </x:c>
      <x:c r="D16" s="13" t="str">
        <x:f>IF(OR(D6="",COUNT(D7:D8,D14)&lt;&gt;3,MIN(D7:D8)&lt;=0,D14&lt;1,D14&lt;&gt;INT(D14)),"Invalid controls",IF(OR(D10&lt;&gt;"Yes",D11="",D12="",NOT(ISNUMBER(D13)),D13&lt;=0,D13&gt;D7,D15&lt;&gt;D14),"Open: scope review","Scope reviewed"))</x:f>
        <x:v>Open: scope review</x:v>
      </x:c>
      <x:c r="E16" s="2"/>
      <x:c r="F16" s="2"/>
      <x:c r="G16" s="2"/>
      <x:c r="H16" s="2"/>
      <x:c r="I16" s="2"/>
      <x:c r="J16" s="2"/>
      <x:c r="K16" s="2"/>
      <x:c r="L16" s="2"/>
      <x:c r="M16" s="2"/>
      <x:c r="N16" s="2"/>
      <x:c r="O16" s="2"/>
      <x:c r="P16" s="2"/>
      <x:c r="Q16" s="2"/>
      <x:c r="R16" s="2"/>
      <x:c r="S16" s="2"/>
      <x:c r="T16" s="2"/>
      <x:c r="U16" s="2"/>
      <x:c r="V16" s="2"/>
      <x:c r="W16" s="2"/>
      <x:c r="X16" s="2"/>
      <x:c r="Y16" s="2"/>
      <x:c r="Z16" s="2"/>
      <x:c r="AA16" s="2"/>
      <x:c r="AB16" s="2"/>
      <x:c r="AC16" s="2"/>
      <x:c r="AD16" s="2"/>
      <x:c r="AE16" s="2"/>
      <x:c r="AF16" s="2"/>
      <x:c r="AG16" s="2"/>
      <x:c r="AH16" s="2"/>
    </x:row>
    <x:row r="17" ht="24" customHeight="1">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24" customHeight="1">
      <x:c r="A18" s="2"/>
      <x:c r="B18" s="2"/>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44" customHeight="1">
      <x:c r="A19" s="2"/>
      <x:c r="B19" s="2"/>
      <x:c r="C19" s="8" t="str">
        <x:v>Cost view (USD thousands)</x:v>
      </x:c>
      <x:c r="D19" s="8" t="str">
        <x:v>Entered subtotal</x:v>
      </x:c>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32" customHeight="1">
      <x:c r="A20" s="2"/>
      <x:c r="B20" s="2"/>
      <x:c r="C20" s="13" t="str">
        <x:v>Buyer standalone / year</x:v>
      </x:c>
      <x:c r="D20" s="19" t="n">
        <x:f>SUMIFS('Costs'!Q7:Q26,'Costs'!E7:E26,"Standalone annual")</x:f>
        <x:v>240</x:v>
      </x:c>
      <x:c r="E20" s="2"/>
      <x:c r="F20" s="4" t="str">
        <x:v>Subtotals cover valid entered estimates only.</x:v>
      </x:c>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32" customHeight="1">
      <x:c r="A21" s="2"/>
      <x:c r="B21" s="2"/>
      <x:c r="C21" s="13" t="str">
        <x:v>Seller stranded / year</x:v>
      </x:c>
      <x:c r="D21" s="19" t="n">
        <x:f>SUMIFS('Costs'!Q7:Q26,'Costs'!E7:E26,"Stranded annual")</x:f>
        <x:v>120</x:v>
      </x:c>
      <x:c r="E21" s="2"/>
      <x:c r="F21" s="4" t="str">
        <x:v>Assumptions are included and remain unverified.</x:v>
      </x:c>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32" customHeight="1">
      <x:c r="A22" s="2"/>
      <x:c r="B22" s="2"/>
      <x:c r="C22" s="13" t="str">
        <x:v>Buyer separation / one time</x:v>
      </x:c>
      <x:c r="D22" s="19" t="n">
        <x:f>SUMIFS('Costs'!Q7:Q26,'Costs'!E7:E26,"Separation one-time",'Costs'!F7:F26,"Buyer")</x:f>
        <x:v>100</x:v>
      </x:c>
      <x:c r="E22" s="2"/>
      <x:c r="F22" s="4" t="str">
        <x:v>Do not add annual run rates to one-time totals.</x:v>
      </x:c>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32" customHeight="1">
      <x:c r="A23" s="2"/>
      <x:c r="B23" s="2"/>
      <x:c r="C23" s="13" t="str">
        <x:v>Seller separation / one time</x:v>
      </x:c>
      <x:c r="D23" s="19" t="n">
        <x:f>SUMIFS('Costs'!Q7:Q26,'Costs'!E7:E26,"Separation one-time",'Costs'!F7:F26,"Seller")</x:f>
        <x:v>40</x:v>
      </x:c>
      <x:c r="E23" s="2"/>
      <x:c r="F23" s="4" t="str">
        <x:v>TSA fees are counted once per service.</x:v>
      </x:c>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32" customHeight="1">
      <x:c r="A24" s="2"/>
      <x:c r="B24" s="2"/>
      <x:c r="C24" s="13" t="str">
        <x:v>TSA fees / full base term</x:v>
      </x:c>
      <x:c r="D24" s="19" t="n">
        <x:f>SUM('TSA'!AF7:AF16)</x:f>
        <x:v>105</x:v>
      </x:c>
      <x:c r="E24" s="2"/>
      <x:c r="F24" s="4" t="str">
        <x:v>No TSA entered does not establish independence.</x:v>
      </x:c>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32" customHeight="1">
      <x:c r="A25" s="2"/>
      <x:c r="B25" s="2"/>
      <x:c r="C25" s="13" t="str">
        <x:v>Invalid cost / fee records</x:v>
      </x:c>
      <x:c r="D25" s="13" t="n">
        <x:f>COUNTIFS('Costs'!P7:P26,"Invalid cost")+COUNTIFS('TSA'!AB7:AB16,"Invalid terms")</x:f>
        <x:v>0</x:v>
      </x:c>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32" customHeight="1">
      <x:c r="A26" s="2"/>
      <x:c r="B26" s="2"/>
      <x:c r="C26" s="13" t="str">
        <x:v>Cost records awaiting verification</x:v>
      </x:c>
      <x:c r="D26" s="13" t="n">
        <x:f>COUNTIFS('Costs'!R7:R26,"Open evidence")+COUNTIFS('TSA'!AC7:AC16,"Open evidence")</x:f>
        <x:v>6</x:v>
      </x:c>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24" customHeight="1">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44" customHeight="1">
      <x:c r="A29" s="2"/>
      <x:c r="B29" s="2"/>
      <x:c r="C29" s="8" t="str">
        <x:v>Workflow ID</x:v>
      </x:c>
      <x:c r="D29" s="8" t="str">
        <x:v>Workflow</x:v>
      </x:c>
      <x:c r="E29" s="8" t="str"/>
      <x:c r="F29" s="8" t="str">
        <x:v>Day 1 result</x:v>
      </x:c>
      <x:c r="G29" s="8" t="str">
        <x:v>Next action</x:v>
      </x:c>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48" customHeight="1">
      <x:c r="A30" s="2"/>
      <x:c r="B30" s="2"/>
      <x:c r="C30" s="13" t="str">
        <x:f>IF('Workflows'!D7="","",'Workflows'!C7)</x:f>
        <x:v>W01</x:v>
      </x:c>
      <x:c r="D30" s="13" t="str">
        <x:f>IF('Workflows'!D7="","",'Workflows'!D7)</x:f>
        <x:v>Assumption: order to cash</x:v>
      </x:c>
      <x:c r="E30" s="13"/>
      <x:c r="F30" s="13" t="str">
        <x:f>IF('Workflows'!D7="","",'Workflows'!V7)</x:f>
        <x:v>Open: dependency mapping</x:v>
      </x:c>
      <x:c r="G30" s="13" t="str">
        <x:f>IF('Workflows'!D7="","",'Workflows'!O7)</x:f>
        <x:v>Map order, billing and collection dependencies</x:v>
      </x:c>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48" customHeight="1">
      <x:c r="A31" s="2"/>
      <x:c r="B31" s="2"/>
      <x:c r="C31" s="13" t="str">
        <x:f>IF('Workflows'!D8="","",'Workflows'!C8)</x:f>
        <x:v>W02</x:v>
      </x:c>
      <x:c r="D31" s="13" t="str">
        <x:f>IF('Workflows'!D8="","",'Workflows'!D8)</x:f>
        <x:v>Assumption: payroll and people</x:v>
      </x:c>
      <x:c r="E31" s="13"/>
      <x:c r="F31" s="13" t="str">
        <x:f>IF('Workflows'!D8="","",'Workflows'!V8)</x:f>
        <x:v>Open: dependency mapping</x:v>
      </x:c>
      <x:c r="G31" s="13" t="str">
        <x:f>IF('Workflows'!D8="","",'Workflows'!O8)</x:f>
        <x:v>Confirm payroll, people transfer and bank access</x:v>
      </x:c>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48" customHeight="1">
      <x:c r="A32" s="2"/>
      <x:c r="B32" s="2"/>
      <x:c r="C32" s="13" t="str">
        <x:f>IF('Workflows'!D9="","",'Workflows'!C9)</x:f>
      </x:c>
      <x:c r="D32" s="13" t="str">
        <x:f>IF('Workflows'!D9="","",'Workflows'!D9)</x:f>
      </x:c>
      <x:c r="E32" s="13"/>
      <x:c r="F32" s="13" t="str">
        <x:f>IF('Workflows'!D9="","",'Workflows'!V9)</x:f>
      </x:c>
      <x:c r="G32" s="13" t="str">
        <x:f>IF('Workflows'!D9="","",'Workflows'!O9)</x:f>
      </x:c>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48" customHeight="1">
      <x:c r="A33" s="2"/>
      <x:c r="B33" s="2"/>
      <x:c r="C33" s="13" t="str">
        <x:f>IF('Workflows'!D10="","",'Workflows'!C10)</x:f>
      </x:c>
      <x:c r="D33" s="13" t="str">
        <x:f>IF('Workflows'!D10="","",'Workflows'!D10)</x:f>
      </x:c>
      <x:c r="E33" s="13"/>
      <x:c r="F33" s="13" t="str">
        <x:f>IF('Workflows'!D10="","",'Workflows'!V10)</x:f>
      </x:c>
      <x:c r="G33" s="13" t="str">
        <x:f>IF('Workflows'!D10="","",'Workflows'!O10)</x:f>
      </x:c>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48" customHeight="1">
      <x:c r="A34" s="2"/>
      <x:c r="B34" s="2"/>
      <x:c r="C34" s="13" t="str">
        <x:f>IF('Workflows'!D11="","",'Workflows'!C11)</x:f>
      </x:c>
      <x:c r="D34" s="13" t="str">
        <x:f>IF('Workflows'!D11="","",'Workflows'!D11)</x:f>
      </x:c>
      <x:c r="E34" s="13"/>
      <x:c r="F34" s="13" t="str">
        <x:f>IF('Workflows'!D11="","",'Workflows'!V11)</x:f>
      </x:c>
      <x:c r="G34" s="13" t="str">
        <x:f>IF('Workflows'!D11="","",'Workflows'!O11)</x:f>
      </x:c>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48" customHeight="1">
      <x:c r="A35" s="2"/>
      <x:c r="B35" s="2"/>
      <x:c r="C35" s="13" t="str">
        <x:f>IF('Workflows'!D12="","",'Workflows'!C12)</x:f>
      </x:c>
      <x:c r="D35" s="13" t="str">
        <x:f>IF('Workflows'!D12="","",'Workflows'!D12)</x:f>
      </x:c>
      <x:c r="E35" s="13"/>
      <x:c r="F35" s="13" t="str">
        <x:f>IF('Workflows'!D12="","",'Workflows'!V12)</x:f>
      </x:c>
      <x:c r="G35" s="13" t="str">
        <x:f>IF('Workflows'!D12="","",'Workflows'!O12)</x:f>
      </x:c>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48" customHeight="1">
      <x:c r="A36" s="2"/>
      <x:c r="B36" s="2"/>
      <x:c r="C36" s="13" t="str">
        <x:f>IF('Workflows'!D13="","",'Workflows'!C13)</x:f>
      </x:c>
      <x:c r="D36" s="13" t="str">
        <x:f>IF('Workflows'!D13="","",'Workflows'!D13)</x:f>
      </x:c>
      <x:c r="E36" s="13"/>
      <x:c r="F36" s="13" t="str">
        <x:f>IF('Workflows'!D13="","",'Workflows'!V13)</x:f>
      </x:c>
      <x:c r="G36" s="13" t="str">
        <x:f>IF('Workflows'!D13="","",'Workflows'!O13)</x:f>
      </x:c>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48" customHeight="1">
      <x:c r="A37" s="2"/>
      <x:c r="B37" s="2"/>
      <x:c r="C37" s="13" t="str">
        <x:f>IF('Workflows'!D14="","",'Workflows'!C14)</x:f>
      </x:c>
      <x:c r="D37" s="13" t="str">
        <x:f>IF('Workflows'!D14="","",'Workflows'!D14)</x:f>
      </x:c>
      <x:c r="E37" s="13"/>
      <x:c r="F37" s="13" t="str">
        <x:f>IF('Workflows'!D14="","",'Workflows'!V14)</x:f>
      </x:c>
      <x:c r="G37" s="13" t="str">
        <x:f>IF('Workflows'!D14="","",'Workflows'!O14)</x:f>
      </x:c>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48" customHeight="1">
      <x:c r="A38" s="2"/>
      <x:c r="B38" s="2"/>
      <x:c r="C38" s="13" t="str">
        <x:f>IF('Workflows'!D15="","",'Workflows'!C15)</x:f>
      </x:c>
      <x:c r="D38" s="13" t="str">
        <x:f>IF('Workflows'!D15="","",'Workflows'!D15)</x:f>
      </x:c>
      <x:c r="E38" s="13"/>
      <x:c r="F38" s="13" t="str">
        <x:f>IF('Workflows'!D15="","",'Workflows'!V15)</x:f>
      </x:c>
      <x:c r="G38" s="13" t="str">
        <x:f>IF('Workflows'!D15="","",'Workflows'!O15)</x:f>
      </x:c>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48" customHeight="1">
      <x:c r="A39" s="2"/>
      <x:c r="B39" s="2"/>
      <x:c r="C39" s="13" t="str">
        <x:f>IF('Workflows'!D16="","",'Workflows'!C16)</x:f>
      </x:c>
      <x:c r="D39" s="13" t="str">
        <x:f>IF('Workflows'!D16="","",'Workflows'!D16)</x:f>
      </x:c>
      <x:c r="E39" s="13"/>
      <x:c r="F39" s="13" t="str">
        <x:f>IF('Workflows'!D16="","",'Workflows'!V16)</x:f>
      </x:c>
      <x:c r="G39" s="13" t="str">
        <x:f>IF('Workflows'!D16="","",'Workflows'!O16)</x:f>
      </x:c>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2"/>
      <x:c r="B42" s="2"/>
      <x:c r="C42" s="4" t="str">
        <x:v>Amber cells are inputs. Replace Assumption examples. Start with controls, workflows and dependencies.</x:v>
      </x:c>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sheetData>
  <x:conditionalFormatting sqref="D16:D16">
    <x:cfRule type="containsText" dxfId="0" priority="1" operator="containsText" text="Open"/>
    <x:cfRule type="containsText" dxfId="1" priority="2" operator="containsText" text="Invalid"/>
    <x:cfRule type="containsText" dxfId="2" priority="3" operator="containsText" text="Missing"/>
    <x:cfRule type="containsText" dxfId="3" priority="4" operator="containsText" text="Assumption"/>
    <x:cfRule type="containsText" dxfId="4" priority="5" operator="containsText" text="Unknown"/>
    <x:cfRule type="containsText" dxfId="5" priority="6" operator="containsText" text="Overdue"/>
    <x:cfRule type="containsText" dxfId="6" priority="7" operator="containsText" text="Hold"/>
    <x:cfRule type="containsText" dxfId="7" priority="8" operator="containsText" text="Unresolved"/>
    <x:cfRule type="containsText" dxfId="8" priority="9" operator="containsText" text="Review"/>
    <x:cfRule type="containsText" dxfId="9" priority="10" operator="containsText" text="Beyond"/>
    <x:cfRule type="containsText" dxfId="10" priority="11" operator="containsText" text="Failed"/>
  </x:conditionalFormatting>
  <x:conditionalFormatting sqref="G8:G13">
    <x:cfRule type="containsText" dxfId="11" priority="12" operator="containsText" text="Open"/>
    <x:cfRule type="containsText" dxfId="12" priority="13" operator="containsText" text="Invalid"/>
    <x:cfRule type="containsText" dxfId="13" priority="14" operator="containsText" text="Missing"/>
    <x:cfRule type="containsText" dxfId="14" priority="15" operator="containsText" text="Assumption"/>
    <x:cfRule type="containsText" dxfId="15" priority="16" operator="containsText" text="Unknown"/>
    <x:cfRule type="containsText" dxfId="16" priority="17" operator="containsText" text="Overdue"/>
    <x:cfRule type="containsText" dxfId="17" priority="18" operator="containsText" text="Hold"/>
    <x:cfRule type="containsText" dxfId="18" priority="19" operator="containsText" text="Unresolved"/>
    <x:cfRule type="containsText" dxfId="19" priority="20" operator="containsText" text="Review"/>
    <x:cfRule type="containsText" dxfId="20" priority="21" operator="containsText" text="Beyond"/>
    <x:cfRule type="containsText" dxfId="21" priority="22" operator="containsText" text="Failed"/>
  </x:conditionalFormatting>
  <x:conditionalFormatting sqref="F30:F39">
    <x:cfRule type="containsText" dxfId="22" priority="23" operator="containsText" text="Open"/>
    <x:cfRule type="containsText" dxfId="23" priority="24" operator="containsText" text="Invalid"/>
    <x:cfRule type="containsText" dxfId="24" priority="25" operator="containsText" text="Missing"/>
    <x:cfRule type="containsText" dxfId="25" priority="26" operator="containsText" text="Assumption"/>
    <x:cfRule type="containsText" dxfId="26" priority="27" operator="containsText" text="Unknown"/>
    <x:cfRule type="containsText" dxfId="27" priority="28" operator="containsText" text="Overdue"/>
    <x:cfRule type="containsText" dxfId="28" priority="29" operator="containsText" text="Hold"/>
    <x:cfRule type="containsText" dxfId="29" priority="30" operator="containsText" text="Unresolved"/>
    <x:cfRule type="containsText" dxfId="30" priority="31" operator="containsText" text="Review"/>
    <x:cfRule type="containsText" dxfId="31" priority="32" operator="containsText" text="Beyond"/>
    <x:cfRule type="containsText" dxfId="32" priority="33" operator="containsText" text="Failed"/>
  </x:conditionalFormatting>
  <x:dataValidations count="1">
    <x:dataValidation type="list" sqref="D10">
      <x:formula1>"Yes,No"</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3" hidden="0" customWidth="1"/>
    <x:col min="4" max="4" width="32" hidden="0" customWidth="1"/>
    <x:col min="5" max="5" width="13" hidden="0" customWidth="1"/>
    <x:col min="6" max="6" width="25" hidden="0" customWidth="1"/>
    <x:col min="7" max="7" width="17" hidden="0" customWidth="1"/>
    <x:col min="8" max="8" width="16" hidden="0" customWidth="1"/>
    <x:col min="9" max="9" width="17" hidden="0" customWidth="1"/>
    <x:col min="10" max="10" width="36" hidden="0" customWidth="1"/>
    <x:col min="11" max="11" width="15" hidden="0" customWidth="1"/>
    <x:col min="12" max="12" width="18" hidden="0" customWidth="1"/>
    <x:col min="13" max="13" width="35" hidden="0" customWidth="1"/>
    <x:col min="14" max="14" width="15" hidden="0" customWidth="1"/>
    <x:col min="15" max="15" width="40" hidden="0" customWidth="1"/>
    <x:col min="16" max="16" width="15" hidden="0" customWidth="1"/>
    <x:col min="17" max="17" width="15" hidden="0" customWidth="1"/>
    <x:col min="18" max="18" width="24" hidden="0" customWidth="1"/>
    <x:col min="19" max="19" width="14" hidden="0" customWidth="1"/>
    <x:col min="20" max="20" width="14" hidden="0" customWidth="1"/>
    <x:col min="21" max="21" width="14" hidden="0" customWidth="1"/>
    <x:col min="22" max="22" width="2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2"/>
      <x:c r="B2" s="2"/>
      <x:c r="C2" s="3" t="str">
        <x:v>Workflows</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2"/>
      <x:c r="B3" s="2"/>
      <x:c r="C3" s="4" t="str">
        <x:v>Assumption examples. Review all revenue-producing and control workflows. Critical = needed for safe Day 1 operation.</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2"/>
      <x:c r="B4" s="2"/>
      <x:c r="C4" s="4" t="str">
        <x:v>Expected dependencies is a positive whole-number coverage check, attested by the workflow owner. Use full-table sorts.</x:v>
      </x:c>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4" customHeight="1">
      <x:c r="A6" s="2"/>
      <x:c r="B6" s="2"/>
      <x:c r="C6" s="8" t="str">
        <x:v>Workflow ID</x:v>
      </x:c>
      <x:c r="D6" s="8" t="str">
        <x:v>Workflow / outcome</x:v>
      </x:c>
      <x:c r="E6" s="8" t="str">
        <x:v>Critical?</x:v>
      </x:c>
      <x:c r="F6" s="8" t="str">
        <x:v>Owner</x:v>
      </x:c>
      <x:c r="G6" s="8" t="str">
        <x:v>Expected required links</x:v>
      </x:c>
      <x:c r="H6" s="8" t="str">
        <x:v>Map complete?</x:v>
      </x:c>
      <x:c r="I6" s="8" t="str">
        <x:v>Evidence label</x:v>
      </x:c>
      <x:c r="J6" s="8" t="str">
        <x:v>Map review record</x:v>
      </x:c>
      <x:c r="K6" s="8" t="str">
        <x:v>Map review date</x:v>
      </x:c>
      <x:c r="L6" s="8" t="str">
        <x:v>End-to-end test</x:v>
      </x:c>
      <x:c r="M6" s="8" t="str">
        <x:v>Test evidence</x:v>
      </x:c>
      <x:c r="N6" s="8" t="str">
        <x:v>Test date</x:v>
      </x:c>
      <x:c r="O6" s="8" t="str">
        <x:v>Next action</x:v>
      </x:c>
      <x:c r="P6" s="8" t="str">
        <x:v>Due date</x:v>
      </x:c>
      <x:c r="Q6" s="8" t="str">
        <x:v>Reviewed revision</x:v>
      </x:c>
      <x:c r="R6" s="8" t="str">
        <x:v>Record status</x:v>
      </x:c>
      <x:c r="S6" s="8" t="str">
        <x:v>Required links</x:v>
      </x:c>
      <x:c r="T6" s="8" t="str">
        <x:v>Ready links</x:v>
      </x:c>
      <x:c r="U6" s="8" t="str">
        <x:v>Open links</x:v>
      </x:c>
      <x:c r="V6" s="8" t="str">
        <x:v>Day 1 readiness</x:v>
      </x:c>
      <x:c r="W6" s="2"/>
      <x:c r="X6" s="2"/>
      <x:c r="Y6" s="2"/>
      <x:c r="Z6" s="2"/>
      <x:c r="AA6" s="2"/>
      <x:c r="AB6" s="2"/>
      <x:c r="AC6" s="2"/>
      <x:c r="AD6" s="2"/>
      <x:c r="AE6" s="2"/>
      <x:c r="AF6" s="2"/>
      <x:c r="AG6" s="2"/>
      <x:c r="AH6" s="2"/>
    </x:row>
    <x:row r="7" ht="70" customHeight="1">
      <x:c r="A7" s="2"/>
      <x:c r="B7" s="2"/>
      <x:c r="C7" s="14" t="str">
        <x:v>W01</x:v>
      </x:c>
      <x:c r="D7" s="14" t="str">
        <x:v>Assumption: order to cash</x:v>
      </x:c>
      <x:c r="E7" s="14" t="str">
        <x:v>Yes</x:v>
      </x:c>
      <x:c r="F7" s="14"/>
      <x:c r="G7" s="30" t="n">
        <x:v>3</x:v>
      </x:c>
      <x:c r="H7" s="14" t="str">
        <x:v>No</x:v>
      </x:c>
      <x:c r="I7" s="14" t="str">
        <x:v>Assumption</x:v>
      </x:c>
      <x:c r="J7" s="14" t="str">
        <x:v>Fictional mapping example</x:v>
      </x:c>
      <x:c r="K7" s="15" t="n">
        <x:v>46275</x:v>
      </x:c>
      <x:c r="L7" s="14" t="str">
        <x:v>Unknown</x:v>
      </x:c>
      <x:c r="M7" s="14"/>
      <x:c r="N7" s="15"/>
      <x:c r="O7" s="14" t="str">
        <x:v>Map order, billing and collection dependencies</x:v>
      </x:c>
      <x:c r="P7" s="15" t="n">
        <x:v>46290</x:v>
      </x:c>
      <x:c r="Q7" s="30" t="n">
        <x:v>1</x:v>
      </x:c>
      <x:c r="R7" s="20" t="str">
        <x:f>IF(COUNTA(D7:Q7)=0,"Unused",IF(OR(D7="",C7="",COUNTIFS($C$7:$C$16,C7)&lt;&gt;1,AND(E7&lt;&gt;"Yes",E7&lt;&gt;"No"),NOT(ISNUMBER(G7)),G7&lt;1,G7&lt;&gt;INT(G7)),"Invalid record","Recorded"))</x:f>
        <x:v>Recorded</x:v>
      </x:c>
      <x:c r="S7" s="33" t="n">
        <x:f>IF(D7="","",COUNTIFS('Dependencies'!$D$7:$D$46,C7,'Dependencies'!$H$7:$H$46,"Yes"))</x:f>
        <x:v>3</x:v>
      </x:c>
      <x:c r="T7" s="33" t="n">
        <x:f>IF(D7="","",COUNTIFS('Dependencies'!$D$7:$D$46,C7,'Dependencies'!$H$7:$H$46,"Yes",'Dependencies'!$U$7:$U$46,"Day 1 ready"))</x:f>
        <x:v>0</x:v>
      </x:c>
      <x:c r="U7" s="33" t="n">
        <x:f>IF(D7="","",MAX(0,G7-T7)+COUNTIFS('Dependencies'!$D$7:$D$46,C7,'Dependencies'!$R$7:$R$46,"Invalid link"))</x:f>
        <x:v>3</x:v>
      </x:c>
      <x:c r="V7" s="21" t="str">
        <x:f>IF(R7="Unused","Unused",IF(R7&lt;&gt;"Recorded",R7,IF(L7="Failed","Hold: workflow test failed",IF(OR('Dashboard'!$D$16&lt;&gt;"Scope reviewed",F7="",H7&lt;&gt;"Yes",I7&lt;&gt;"Verified",J7="",NOT(ISNUMBER(K7)),K7&lt;=0,K7&gt;'Dashboard'!$D$7,Q7&lt;&gt;'Dashboard'!$D$14,S7&lt;&gt;G7),"Open: dependency mapping",IF(OR(T7&lt;&gt;S7,U7&gt;0),"Open: dependencies",IF(OR(L7&lt;&gt;"Passed",M7="",NOT(ISNUMBER(N7)),N7&lt;=0,N7&gt;'Dashboard'!$D$7,O7="",NOT(ISNUMBER(P7)),P7&lt;=0),"Open: workflow test","Day 1 ready"))))))</x:f>
        <x:v>Open: dependency mapping</x:v>
      </x:c>
      <x:c r="W7" s="2"/>
      <x:c r="X7" s="2"/>
      <x:c r="Y7" s="2"/>
      <x:c r="Z7" s="2"/>
      <x:c r="AA7" s="2"/>
      <x:c r="AB7" s="2"/>
      <x:c r="AC7" s="2"/>
      <x:c r="AD7" s="2"/>
      <x:c r="AE7" s="2"/>
      <x:c r="AF7" s="2"/>
      <x:c r="AG7" s="2"/>
      <x:c r="AH7" s="2"/>
    </x:row>
    <x:row r="8" ht="70" customHeight="1">
      <x:c r="A8" s="2"/>
      <x:c r="B8" s="2"/>
      <x:c r="C8" s="14" t="str">
        <x:v>W02</x:v>
      </x:c>
      <x:c r="D8" s="14" t="str">
        <x:v>Assumption: payroll and people</x:v>
      </x:c>
      <x:c r="E8" s="14" t="str">
        <x:v>Yes</x:v>
      </x:c>
      <x:c r="F8" s="14"/>
      <x:c r="G8" s="30" t="n">
        <x:v>2</x:v>
      </x:c>
      <x:c r="H8" s="14" t="str">
        <x:v>No</x:v>
      </x:c>
      <x:c r="I8" s="14" t="str">
        <x:v>Assumption</x:v>
      </x:c>
      <x:c r="J8" s="14" t="str">
        <x:v>Fictional mapping example</x:v>
      </x:c>
      <x:c r="K8" s="15" t="n">
        <x:v>46275</x:v>
      </x:c>
      <x:c r="L8" s="14" t="str">
        <x:v>Unknown</x:v>
      </x:c>
      <x:c r="M8" s="14"/>
      <x:c r="N8" s="15"/>
      <x:c r="O8" s="14" t="str">
        <x:v>Confirm payroll, people transfer and bank access</x:v>
      </x:c>
      <x:c r="P8" s="15" t="n">
        <x:v>46290</x:v>
      </x:c>
      <x:c r="Q8" s="30" t="n">
        <x:v>1</x:v>
      </x:c>
      <x:c r="R8" s="20" t="str">
        <x:f>IF(COUNTA(D8:Q8)=0,"Unused",IF(OR(D8="",C8="",COUNTIFS($C$7:$C$16,C8)&lt;&gt;1,AND(E8&lt;&gt;"Yes",E8&lt;&gt;"No"),NOT(ISNUMBER(G8)),G8&lt;1,G8&lt;&gt;INT(G8)),"Invalid record","Recorded"))</x:f>
        <x:v>Recorded</x:v>
      </x:c>
      <x:c r="S8" s="33" t="n">
        <x:f>IF(D8="","",COUNTIFS('Dependencies'!$D$7:$D$46,C8,'Dependencies'!$H$7:$H$46,"Yes"))</x:f>
        <x:v>2</x:v>
      </x:c>
      <x:c r="T8" s="33" t="n">
        <x:f>IF(D8="","",COUNTIFS('Dependencies'!$D$7:$D$46,C8,'Dependencies'!$H$7:$H$46,"Yes",'Dependencies'!$U$7:$U$46,"Day 1 ready"))</x:f>
        <x:v>0</x:v>
      </x:c>
      <x:c r="U8" s="33" t="n">
        <x:f>IF(D8="","",MAX(0,G8-T8)+COUNTIFS('Dependencies'!$D$7:$D$46,C8,'Dependencies'!$R$7:$R$46,"Invalid link"))</x:f>
        <x:v>2</x:v>
      </x:c>
      <x:c r="V8" s="21" t="str">
        <x:f>IF(R8="Unused","Unused",IF(R8&lt;&gt;"Recorded",R8,IF(L8="Failed","Hold: workflow test failed",IF(OR('Dashboard'!$D$16&lt;&gt;"Scope reviewed",F8="",H8&lt;&gt;"Yes",I8&lt;&gt;"Verified",J8="",NOT(ISNUMBER(K8)),K8&lt;=0,K8&gt;'Dashboard'!$D$7,Q8&lt;&gt;'Dashboard'!$D$14,S8&lt;&gt;G8),"Open: dependency mapping",IF(OR(T8&lt;&gt;S8,U8&gt;0),"Open: dependencies",IF(OR(L8&lt;&gt;"Passed",M8="",NOT(ISNUMBER(N8)),N8&lt;=0,N8&gt;'Dashboard'!$D$7,O8="",NOT(ISNUMBER(P8)),P8&lt;=0),"Open: workflow test","Day 1 ready"))))))</x:f>
        <x:v>Open: dependency mapping</x:v>
      </x:c>
      <x:c r="W8" s="2"/>
      <x:c r="X8" s="2"/>
      <x:c r="Y8" s="2"/>
      <x:c r="Z8" s="2"/>
      <x:c r="AA8" s="2"/>
      <x:c r="AB8" s="2"/>
      <x:c r="AC8" s="2"/>
      <x:c r="AD8" s="2"/>
      <x:c r="AE8" s="2"/>
      <x:c r="AF8" s="2"/>
      <x:c r="AG8" s="2"/>
      <x:c r="AH8" s="2"/>
    </x:row>
    <x:row r="9" ht="70" customHeight="1">
      <x:c r="A9" s="2"/>
      <x:c r="B9" s="2"/>
      <x:c r="C9" s="14" t="str">
        <x:v>W03</x:v>
      </x:c>
      <x:c r="D9" s="14"/>
      <x:c r="E9" s="14"/>
      <x:c r="F9" s="14"/>
      <x:c r="G9" s="30"/>
      <x:c r="H9" s="14"/>
      <x:c r="I9" s="14"/>
      <x:c r="J9" s="14"/>
      <x:c r="K9" s="15"/>
      <x:c r="L9" s="14"/>
      <x:c r="M9" s="14"/>
      <x:c r="N9" s="15"/>
      <x:c r="O9" s="14"/>
      <x:c r="P9" s="15"/>
      <x:c r="Q9" s="30"/>
      <x:c r="R9" s="20" t="str">
        <x:f>IF(COUNTA(D9:Q9)=0,"Unused",IF(OR(D9="",C9="",COUNTIFS($C$7:$C$16,C9)&lt;&gt;1,AND(E9&lt;&gt;"Yes",E9&lt;&gt;"No"),NOT(ISNUMBER(G9)),G9&lt;1,G9&lt;&gt;INT(G9)),"Invalid record","Recorded"))</x:f>
        <x:v>Unused</x:v>
      </x:c>
      <x:c r="S9" s="33" t="str">
        <x:f>IF(D9="","",COUNTIFS('Dependencies'!$D$7:$D$46,C9,'Dependencies'!$H$7:$H$46,"Yes"))</x:f>
      </x:c>
      <x:c r="T9" s="33" t="str">
        <x:f>IF(D9="","",COUNTIFS('Dependencies'!$D$7:$D$46,C9,'Dependencies'!$H$7:$H$46,"Yes",'Dependencies'!$U$7:$U$46,"Day 1 ready"))</x:f>
      </x:c>
      <x:c r="U9" s="33" t="str">
        <x:f>IF(D9="","",MAX(0,G9-T9)+COUNTIFS('Dependencies'!$D$7:$D$46,C9,'Dependencies'!$R$7:$R$46,"Invalid link"))</x:f>
      </x:c>
      <x:c r="V9" s="21" t="str">
        <x:f>IF(R9="Unused","Unused",IF(R9&lt;&gt;"Recorded",R9,IF(L9="Failed","Hold: workflow test failed",IF(OR('Dashboard'!$D$16&lt;&gt;"Scope reviewed",F9="",H9&lt;&gt;"Yes",I9&lt;&gt;"Verified",J9="",NOT(ISNUMBER(K9)),K9&lt;=0,K9&gt;'Dashboard'!$D$7,Q9&lt;&gt;'Dashboard'!$D$14,S9&lt;&gt;G9),"Open: dependency mapping",IF(OR(T9&lt;&gt;S9,U9&gt;0),"Open: dependencies",IF(OR(L9&lt;&gt;"Passed",M9="",NOT(ISNUMBER(N9)),N9&lt;=0,N9&gt;'Dashboard'!$D$7,O9="",NOT(ISNUMBER(P9)),P9&lt;=0),"Open: workflow test","Day 1 ready"))))))</x:f>
        <x:v>Unused</x:v>
      </x:c>
      <x:c r="W9" s="2"/>
      <x:c r="X9" s="2"/>
      <x:c r="Y9" s="2"/>
      <x:c r="Z9" s="2"/>
      <x:c r="AA9" s="2"/>
      <x:c r="AB9" s="2"/>
      <x:c r="AC9" s="2"/>
      <x:c r="AD9" s="2"/>
      <x:c r="AE9" s="2"/>
      <x:c r="AF9" s="2"/>
      <x:c r="AG9" s="2"/>
      <x:c r="AH9" s="2"/>
    </x:row>
    <x:row r="10" ht="70" customHeight="1">
      <x:c r="A10" s="2"/>
      <x:c r="B10" s="2"/>
      <x:c r="C10" s="14" t="str">
        <x:v>W04</x:v>
      </x:c>
      <x:c r="D10" s="14"/>
      <x:c r="E10" s="14"/>
      <x:c r="F10" s="14"/>
      <x:c r="G10" s="30"/>
      <x:c r="H10" s="14"/>
      <x:c r="I10" s="14"/>
      <x:c r="J10" s="14"/>
      <x:c r="K10" s="15"/>
      <x:c r="L10" s="14"/>
      <x:c r="M10" s="14"/>
      <x:c r="N10" s="15"/>
      <x:c r="O10" s="14"/>
      <x:c r="P10" s="15"/>
      <x:c r="Q10" s="30"/>
      <x:c r="R10" s="20" t="str">
        <x:f>IF(COUNTA(D10:Q10)=0,"Unused",IF(OR(D10="",C10="",COUNTIFS($C$7:$C$16,C10)&lt;&gt;1,AND(E10&lt;&gt;"Yes",E10&lt;&gt;"No"),NOT(ISNUMBER(G10)),G10&lt;1,G10&lt;&gt;INT(G10)),"Invalid record","Recorded"))</x:f>
        <x:v>Unused</x:v>
      </x:c>
      <x:c r="S10" s="33" t="str">
        <x:f>IF(D10="","",COUNTIFS('Dependencies'!$D$7:$D$46,C10,'Dependencies'!$H$7:$H$46,"Yes"))</x:f>
      </x:c>
      <x:c r="T10" s="33" t="str">
        <x:f>IF(D10="","",COUNTIFS('Dependencies'!$D$7:$D$46,C10,'Dependencies'!$H$7:$H$46,"Yes",'Dependencies'!$U$7:$U$46,"Day 1 ready"))</x:f>
      </x:c>
      <x:c r="U10" s="33" t="str">
        <x:f>IF(D10="","",MAX(0,G10-T10)+COUNTIFS('Dependencies'!$D$7:$D$46,C10,'Dependencies'!$R$7:$R$46,"Invalid link"))</x:f>
      </x:c>
      <x:c r="V10" s="21" t="str">
        <x:f>IF(R10="Unused","Unused",IF(R10&lt;&gt;"Recorded",R10,IF(L10="Failed","Hold: workflow test failed",IF(OR('Dashboard'!$D$16&lt;&gt;"Scope reviewed",F10="",H10&lt;&gt;"Yes",I10&lt;&gt;"Verified",J10="",NOT(ISNUMBER(K10)),K10&lt;=0,K10&gt;'Dashboard'!$D$7,Q10&lt;&gt;'Dashboard'!$D$14,S10&lt;&gt;G10),"Open: dependency mapping",IF(OR(T10&lt;&gt;S10,U10&gt;0),"Open: dependencies",IF(OR(L10&lt;&gt;"Passed",M10="",NOT(ISNUMBER(N10)),N10&lt;=0,N10&gt;'Dashboard'!$D$7,O10="",NOT(ISNUMBER(P10)),P10&lt;=0),"Open: workflow test","Day 1 ready"))))))</x:f>
        <x:v>Unused</x:v>
      </x:c>
      <x:c r="W10" s="2"/>
      <x:c r="X10" s="2"/>
      <x:c r="Y10" s="2"/>
      <x:c r="Z10" s="2"/>
      <x:c r="AA10" s="2"/>
      <x:c r="AB10" s="2"/>
      <x:c r="AC10" s="2"/>
      <x:c r="AD10" s="2"/>
      <x:c r="AE10" s="2"/>
      <x:c r="AF10" s="2"/>
      <x:c r="AG10" s="2"/>
      <x:c r="AH10" s="2"/>
    </x:row>
    <x:row r="11" ht="70" customHeight="1">
      <x:c r="A11" s="2"/>
      <x:c r="B11" s="2"/>
      <x:c r="C11" s="14" t="str">
        <x:v>W05</x:v>
      </x:c>
      <x:c r="D11" s="14"/>
      <x:c r="E11" s="14"/>
      <x:c r="F11" s="14"/>
      <x:c r="G11" s="30"/>
      <x:c r="H11" s="14"/>
      <x:c r="I11" s="14"/>
      <x:c r="J11" s="14"/>
      <x:c r="K11" s="15"/>
      <x:c r="L11" s="14"/>
      <x:c r="M11" s="14"/>
      <x:c r="N11" s="15"/>
      <x:c r="O11" s="14"/>
      <x:c r="P11" s="15"/>
      <x:c r="Q11" s="30"/>
      <x:c r="R11" s="20" t="str">
        <x:f>IF(COUNTA(D11:Q11)=0,"Unused",IF(OR(D11="",C11="",COUNTIFS($C$7:$C$16,C11)&lt;&gt;1,AND(E11&lt;&gt;"Yes",E11&lt;&gt;"No"),NOT(ISNUMBER(G11)),G11&lt;1,G11&lt;&gt;INT(G11)),"Invalid record","Recorded"))</x:f>
        <x:v>Unused</x:v>
      </x:c>
      <x:c r="S11" s="33" t="str">
        <x:f>IF(D11="","",COUNTIFS('Dependencies'!$D$7:$D$46,C11,'Dependencies'!$H$7:$H$46,"Yes"))</x:f>
      </x:c>
      <x:c r="T11" s="33" t="str">
        <x:f>IF(D11="","",COUNTIFS('Dependencies'!$D$7:$D$46,C11,'Dependencies'!$H$7:$H$46,"Yes",'Dependencies'!$U$7:$U$46,"Day 1 ready"))</x:f>
      </x:c>
      <x:c r="U11" s="33" t="str">
        <x:f>IF(D11="","",MAX(0,G11-T11)+COUNTIFS('Dependencies'!$D$7:$D$46,C11,'Dependencies'!$R$7:$R$46,"Invalid link"))</x:f>
      </x:c>
      <x:c r="V11" s="21" t="str">
        <x:f>IF(R11="Unused","Unused",IF(R11&lt;&gt;"Recorded",R11,IF(L11="Failed","Hold: workflow test failed",IF(OR('Dashboard'!$D$16&lt;&gt;"Scope reviewed",F11="",H11&lt;&gt;"Yes",I11&lt;&gt;"Verified",J11="",NOT(ISNUMBER(K11)),K11&lt;=0,K11&gt;'Dashboard'!$D$7,Q11&lt;&gt;'Dashboard'!$D$14,S11&lt;&gt;G11),"Open: dependency mapping",IF(OR(T11&lt;&gt;S11,U11&gt;0),"Open: dependencies",IF(OR(L11&lt;&gt;"Passed",M11="",NOT(ISNUMBER(N11)),N11&lt;=0,N11&gt;'Dashboard'!$D$7,O11="",NOT(ISNUMBER(P11)),P11&lt;=0),"Open: workflow test","Day 1 ready"))))))</x:f>
        <x:v>Unused</x:v>
      </x:c>
      <x:c r="W11" s="2"/>
      <x:c r="X11" s="2"/>
      <x:c r="Y11" s="2"/>
      <x:c r="Z11" s="2"/>
      <x:c r="AA11" s="2"/>
      <x:c r="AB11" s="2"/>
      <x:c r="AC11" s="2"/>
      <x:c r="AD11" s="2"/>
      <x:c r="AE11" s="2"/>
      <x:c r="AF11" s="2"/>
      <x:c r="AG11" s="2"/>
      <x:c r="AH11" s="2"/>
    </x:row>
    <x:row r="12" ht="70" customHeight="1">
      <x:c r="A12" s="2"/>
      <x:c r="B12" s="2"/>
      <x:c r="C12" s="14" t="str">
        <x:v>W06</x:v>
      </x:c>
      <x:c r="D12" s="14"/>
      <x:c r="E12" s="14"/>
      <x:c r="F12" s="14"/>
      <x:c r="G12" s="30"/>
      <x:c r="H12" s="14"/>
      <x:c r="I12" s="14"/>
      <x:c r="J12" s="14"/>
      <x:c r="K12" s="15"/>
      <x:c r="L12" s="14"/>
      <x:c r="M12" s="14"/>
      <x:c r="N12" s="15"/>
      <x:c r="O12" s="14"/>
      <x:c r="P12" s="15"/>
      <x:c r="Q12" s="30"/>
      <x:c r="R12" s="20" t="str">
        <x:f>IF(COUNTA(D12:Q12)=0,"Unused",IF(OR(D12="",C12="",COUNTIFS($C$7:$C$16,C12)&lt;&gt;1,AND(E12&lt;&gt;"Yes",E12&lt;&gt;"No"),NOT(ISNUMBER(G12)),G12&lt;1,G12&lt;&gt;INT(G12)),"Invalid record","Recorded"))</x:f>
        <x:v>Unused</x:v>
      </x:c>
      <x:c r="S12" s="33" t="str">
        <x:f>IF(D12="","",COUNTIFS('Dependencies'!$D$7:$D$46,C12,'Dependencies'!$H$7:$H$46,"Yes"))</x:f>
      </x:c>
      <x:c r="T12" s="33" t="str">
        <x:f>IF(D12="","",COUNTIFS('Dependencies'!$D$7:$D$46,C12,'Dependencies'!$H$7:$H$46,"Yes",'Dependencies'!$U$7:$U$46,"Day 1 ready"))</x:f>
      </x:c>
      <x:c r="U12" s="33" t="str">
        <x:f>IF(D12="","",MAX(0,G12-T12)+COUNTIFS('Dependencies'!$D$7:$D$46,C12,'Dependencies'!$R$7:$R$46,"Invalid link"))</x:f>
      </x:c>
      <x:c r="V12" s="21" t="str">
        <x:f>IF(R12="Unused","Unused",IF(R12&lt;&gt;"Recorded",R12,IF(L12="Failed","Hold: workflow test failed",IF(OR('Dashboard'!$D$16&lt;&gt;"Scope reviewed",F12="",H12&lt;&gt;"Yes",I12&lt;&gt;"Verified",J12="",NOT(ISNUMBER(K12)),K12&lt;=0,K12&gt;'Dashboard'!$D$7,Q12&lt;&gt;'Dashboard'!$D$14,S12&lt;&gt;G12),"Open: dependency mapping",IF(OR(T12&lt;&gt;S12,U12&gt;0),"Open: dependencies",IF(OR(L12&lt;&gt;"Passed",M12="",NOT(ISNUMBER(N12)),N12&lt;=0,N12&gt;'Dashboard'!$D$7,O12="",NOT(ISNUMBER(P12)),P12&lt;=0),"Open: workflow test","Day 1 ready"))))))</x:f>
        <x:v>Unused</x:v>
      </x:c>
      <x:c r="W12" s="2"/>
      <x:c r="X12" s="2"/>
      <x:c r="Y12" s="2"/>
      <x:c r="Z12" s="2"/>
      <x:c r="AA12" s="2"/>
      <x:c r="AB12" s="2"/>
      <x:c r="AC12" s="2"/>
      <x:c r="AD12" s="2"/>
      <x:c r="AE12" s="2"/>
      <x:c r="AF12" s="2"/>
      <x:c r="AG12" s="2"/>
      <x:c r="AH12" s="2"/>
    </x:row>
    <x:row r="13" ht="70" customHeight="1">
      <x:c r="A13" s="2"/>
      <x:c r="B13" s="2"/>
      <x:c r="C13" s="14" t="str">
        <x:v>W07</x:v>
      </x:c>
      <x:c r="D13" s="14"/>
      <x:c r="E13" s="14"/>
      <x:c r="F13" s="14"/>
      <x:c r="G13" s="30"/>
      <x:c r="H13" s="14"/>
      <x:c r="I13" s="14"/>
      <x:c r="J13" s="14"/>
      <x:c r="K13" s="15"/>
      <x:c r="L13" s="14"/>
      <x:c r="M13" s="14"/>
      <x:c r="N13" s="15"/>
      <x:c r="O13" s="14"/>
      <x:c r="P13" s="15"/>
      <x:c r="Q13" s="30"/>
      <x:c r="R13" s="20" t="str">
        <x:f>IF(COUNTA(D13:Q13)=0,"Unused",IF(OR(D13="",C13="",COUNTIFS($C$7:$C$16,C13)&lt;&gt;1,AND(E13&lt;&gt;"Yes",E13&lt;&gt;"No"),NOT(ISNUMBER(G13)),G13&lt;1,G13&lt;&gt;INT(G13)),"Invalid record","Recorded"))</x:f>
        <x:v>Unused</x:v>
      </x:c>
      <x:c r="S13" s="33" t="str">
        <x:f>IF(D13="","",COUNTIFS('Dependencies'!$D$7:$D$46,C13,'Dependencies'!$H$7:$H$46,"Yes"))</x:f>
      </x:c>
      <x:c r="T13" s="33" t="str">
        <x:f>IF(D13="","",COUNTIFS('Dependencies'!$D$7:$D$46,C13,'Dependencies'!$H$7:$H$46,"Yes",'Dependencies'!$U$7:$U$46,"Day 1 ready"))</x:f>
      </x:c>
      <x:c r="U13" s="33" t="str">
        <x:f>IF(D13="","",MAX(0,G13-T13)+COUNTIFS('Dependencies'!$D$7:$D$46,C13,'Dependencies'!$R$7:$R$46,"Invalid link"))</x:f>
      </x:c>
      <x:c r="V13" s="21" t="str">
        <x:f>IF(R13="Unused","Unused",IF(R13&lt;&gt;"Recorded",R13,IF(L13="Failed","Hold: workflow test failed",IF(OR('Dashboard'!$D$16&lt;&gt;"Scope reviewed",F13="",H13&lt;&gt;"Yes",I13&lt;&gt;"Verified",J13="",NOT(ISNUMBER(K13)),K13&lt;=0,K13&gt;'Dashboard'!$D$7,Q13&lt;&gt;'Dashboard'!$D$14,S13&lt;&gt;G13),"Open: dependency mapping",IF(OR(T13&lt;&gt;S13,U13&gt;0),"Open: dependencies",IF(OR(L13&lt;&gt;"Passed",M13="",NOT(ISNUMBER(N13)),N13&lt;=0,N13&gt;'Dashboard'!$D$7,O13="",NOT(ISNUMBER(P13)),P13&lt;=0),"Open: workflow test","Day 1 ready"))))))</x:f>
        <x:v>Unused</x:v>
      </x:c>
      <x:c r="W13" s="2"/>
      <x:c r="X13" s="2"/>
      <x:c r="Y13" s="2"/>
      <x:c r="Z13" s="2"/>
      <x:c r="AA13" s="2"/>
      <x:c r="AB13" s="2"/>
      <x:c r="AC13" s="2"/>
      <x:c r="AD13" s="2"/>
      <x:c r="AE13" s="2"/>
      <x:c r="AF13" s="2"/>
      <x:c r="AG13" s="2"/>
      <x:c r="AH13" s="2"/>
    </x:row>
    <x:row r="14" ht="70" customHeight="1">
      <x:c r="A14" s="2"/>
      <x:c r="B14" s="2"/>
      <x:c r="C14" s="14" t="str">
        <x:v>W08</x:v>
      </x:c>
      <x:c r="D14" s="14"/>
      <x:c r="E14" s="14"/>
      <x:c r="F14" s="14"/>
      <x:c r="G14" s="30"/>
      <x:c r="H14" s="14"/>
      <x:c r="I14" s="14"/>
      <x:c r="J14" s="14"/>
      <x:c r="K14" s="15"/>
      <x:c r="L14" s="14"/>
      <x:c r="M14" s="14"/>
      <x:c r="N14" s="15"/>
      <x:c r="O14" s="14"/>
      <x:c r="P14" s="15"/>
      <x:c r="Q14" s="30"/>
      <x:c r="R14" s="20" t="str">
        <x:f>IF(COUNTA(D14:Q14)=0,"Unused",IF(OR(D14="",C14="",COUNTIFS($C$7:$C$16,C14)&lt;&gt;1,AND(E14&lt;&gt;"Yes",E14&lt;&gt;"No"),NOT(ISNUMBER(G14)),G14&lt;1,G14&lt;&gt;INT(G14)),"Invalid record","Recorded"))</x:f>
        <x:v>Unused</x:v>
      </x:c>
      <x:c r="S14" s="33" t="str">
        <x:f>IF(D14="","",COUNTIFS('Dependencies'!$D$7:$D$46,C14,'Dependencies'!$H$7:$H$46,"Yes"))</x:f>
      </x:c>
      <x:c r="T14" s="33" t="str">
        <x:f>IF(D14="","",COUNTIFS('Dependencies'!$D$7:$D$46,C14,'Dependencies'!$H$7:$H$46,"Yes",'Dependencies'!$U$7:$U$46,"Day 1 ready"))</x:f>
      </x:c>
      <x:c r="U14" s="33" t="str">
        <x:f>IF(D14="","",MAX(0,G14-T14)+COUNTIFS('Dependencies'!$D$7:$D$46,C14,'Dependencies'!$R$7:$R$46,"Invalid link"))</x:f>
      </x:c>
      <x:c r="V14" s="21" t="str">
        <x:f>IF(R14="Unused","Unused",IF(R14&lt;&gt;"Recorded",R14,IF(L14="Failed","Hold: workflow test failed",IF(OR('Dashboard'!$D$16&lt;&gt;"Scope reviewed",F14="",H14&lt;&gt;"Yes",I14&lt;&gt;"Verified",J14="",NOT(ISNUMBER(K14)),K14&lt;=0,K14&gt;'Dashboard'!$D$7,Q14&lt;&gt;'Dashboard'!$D$14,S14&lt;&gt;G14),"Open: dependency mapping",IF(OR(T14&lt;&gt;S14,U14&gt;0),"Open: dependencies",IF(OR(L14&lt;&gt;"Passed",M14="",NOT(ISNUMBER(N14)),N14&lt;=0,N14&gt;'Dashboard'!$D$7,O14="",NOT(ISNUMBER(P14)),P14&lt;=0),"Open: workflow test","Day 1 ready"))))))</x:f>
        <x:v>Unused</x:v>
      </x:c>
      <x:c r="W14" s="2"/>
      <x:c r="X14" s="2"/>
      <x:c r="Y14" s="2"/>
      <x:c r="Z14" s="2"/>
      <x:c r="AA14" s="2"/>
      <x:c r="AB14" s="2"/>
      <x:c r="AC14" s="2"/>
      <x:c r="AD14" s="2"/>
      <x:c r="AE14" s="2"/>
      <x:c r="AF14" s="2"/>
      <x:c r="AG14" s="2"/>
      <x:c r="AH14" s="2"/>
    </x:row>
    <x:row r="15" ht="70" customHeight="1">
      <x:c r="A15" s="2"/>
      <x:c r="B15" s="2"/>
      <x:c r="C15" s="14" t="str">
        <x:v>W09</x:v>
      </x:c>
      <x:c r="D15" s="14"/>
      <x:c r="E15" s="14"/>
      <x:c r="F15" s="14"/>
      <x:c r="G15" s="30"/>
      <x:c r="H15" s="14"/>
      <x:c r="I15" s="14"/>
      <x:c r="J15" s="14"/>
      <x:c r="K15" s="15"/>
      <x:c r="L15" s="14"/>
      <x:c r="M15" s="14"/>
      <x:c r="N15" s="15"/>
      <x:c r="O15" s="14"/>
      <x:c r="P15" s="15"/>
      <x:c r="Q15" s="30"/>
      <x:c r="R15" s="20" t="str">
        <x:f>IF(COUNTA(D15:Q15)=0,"Unused",IF(OR(D15="",C15="",COUNTIFS($C$7:$C$16,C15)&lt;&gt;1,AND(E15&lt;&gt;"Yes",E15&lt;&gt;"No"),NOT(ISNUMBER(G15)),G15&lt;1,G15&lt;&gt;INT(G15)),"Invalid record","Recorded"))</x:f>
        <x:v>Unused</x:v>
      </x:c>
      <x:c r="S15" s="33" t="str">
        <x:f>IF(D15="","",COUNTIFS('Dependencies'!$D$7:$D$46,C15,'Dependencies'!$H$7:$H$46,"Yes"))</x:f>
      </x:c>
      <x:c r="T15" s="33" t="str">
        <x:f>IF(D15="","",COUNTIFS('Dependencies'!$D$7:$D$46,C15,'Dependencies'!$H$7:$H$46,"Yes",'Dependencies'!$U$7:$U$46,"Day 1 ready"))</x:f>
      </x:c>
      <x:c r="U15" s="33" t="str">
        <x:f>IF(D15="","",MAX(0,G15-T15)+COUNTIFS('Dependencies'!$D$7:$D$46,C15,'Dependencies'!$R$7:$R$46,"Invalid link"))</x:f>
      </x:c>
      <x:c r="V15" s="21" t="str">
        <x:f>IF(R15="Unused","Unused",IF(R15&lt;&gt;"Recorded",R15,IF(L15="Failed","Hold: workflow test failed",IF(OR('Dashboard'!$D$16&lt;&gt;"Scope reviewed",F15="",H15&lt;&gt;"Yes",I15&lt;&gt;"Verified",J15="",NOT(ISNUMBER(K15)),K15&lt;=0,K15&gt;'Dashboard'!$D$7,Q15&lt;&gt;'Dashboard'!$D$14,S15&lt;&gt;G15),"Open: dependency mapping",IF(OR(T15&lt;&gt;S15,U15&gt;0),"Open: dependencies",IF(OR(L15&lt;&gt;"Passed",M15="",NOT(ISNUMBER(N15)),N15&lt;=0,N15&gt;'Dashboard'!$D$7,O15="",NOT(ISNUMBER(P15)),P15&lt;=0),"Open: workflow test","Day 1 ready"))))))</x:f>
        <x:v>Unused</x:v>
      </x:c>
      <x:c r="W15" s="2"/>
      <x:c r="X15" s="2"/>
      <x:c r="Y15" s="2"/>
      <x:c r="Z15" s="2"/>
      <x:c r="AA15" s="2"/>
      <x:c r="AB15" s="2"/>
      <x:c r="AC15" s="2"/>
      <x:c r="AD15" s="2"/>
      <x:c r="AE15" s="2"/>
      <x:c r="AF15" s="2"/>
      <x:c r="AG15" s="2"/>
      <x:c r="AH15" s="2"/>
    </x:row>
    <x:row r="16" ht="70" customHeight="1">
      <x:c r="A16" s="2"/>
      <x:c r="B16" s="2"/>
      <x:c r="C16" s="14" t="str">
        <x:v>W10</x:v>
      </x:c>
      <x:c r="D16" s="14"/>
      <x:c r="E16" s="14"/>
      <x:c r="F16" s="14"/>
      <x:c r="G16" s="30"/>
      <x:c r="H16" s="14"/>
      <x:c r="I16" s="14"/>
      <x:c r="J16" s="14"/>
      <x:c r="K16" s="15"/>
      <x:c r="L16" s="14"/>
      <x:c r="M16" s="14"/>
      <x:c r="N16" s="15"/>
      <x:c r="O16" s="14"/>
      <x:c r="P16" s="15"/>
      <x:c r="Q16" s="30"/>
      <x:c r="R16" s="20" t="str">
        <x:f>IF(COUNTA(D16:Q16)=0,"Unused",IF(OR(D16="",C16="",COUNTIFS($C$7:$C$16,C16)&lt;&gt;1,AND(E16&lt;&gt;"Yes",E16&lt;&gt;"No"),NOT(ISNUMBER(G16)),G16&lt;1,G16&lt;&gt;INT(G16)),"Invalid record","Recorded"))</x:f>
        <x:v>Unused</x:v>
      </x:c>
      <x:c r="S16" s="33" t="str">
        <x:f>IF(D16="","",COUNTIFS('Dependencies'!$D$7:$D$46,C16,'Dependencies'!$H$7:$H$46,"Yes"))</x:f>
      </x:c>
      <x:c r="T16" s="33" t="str">
        <x:f>IF(D16="","",COUNTIFS('Dependencies'!$D$7:$D$46,C16,'Dependencies'!$H$7:$H$46,"Yes",'Dependencies'!$U$7:$U$46,"Day 1 ready"))</x:f>
      </x:c>
      <x:c r="U16" s="33" t="str">
        <x:f>IF(D16="","",MAX(0,G16-T16)+COUNTIFS('Dependencies'!$D$7:$D$46,C16,'Dependencies'!$R$7:$R$46,"Invalid link"))</x:f>
      </x:c>
      <x:c r="V16" s="21" t="str">
        <x:f>IF(R16="Unused","Unused",IF(R16&lt;&gt;"Recorded",R16,IF(L16="Failed","Hold: workflow test failed",IF(OR('Dashboard'!$D$16&lt;&gt;"Scope reviewed",F16="",H16&lt;&gt;"Yes",I16&lt;&gt;"Verified",J16="",NOT(ISNUMBER(K16)),K16&lt;=0,K16&gt;'Dashboard'!$D$7,Q16&lt;&gt;'Dashboard'!$D$14,S16&lt;&gt;G16),"Open: dependency mapping",IF(OR(T16&lt;&gt;S16,U16&gt;0),"Open: dependencies",IF(OR(L16&lt;&gt;"Passed",M16="",NOT(ISNUMBER(N16)),N16&lt;=0,N16&gt;'Dashboard'!$D$7,O16="",NOT(ISNUMBER(P16)),P16&lt;=0),"Open: workflow test","Day 1 ready"))))))</x:f>
        <x:v>Unused</x:v>
      </x:c>
      <x:c r="W16" s="2"/>
      <x:c r="X16" s="2"/>
      <x:c r="Y16" s="2"/>
      <x:c r="Z16" s="2"/>
      <x:c r="AA16" s="2"/>
      <x:c r="AB16" s="2"/>
      <x:c r="AC16" s="2"/>
      <x:c r="AD16" s="2"/>
      <x:c r="AE16" s="2"/>
      <x:c r="AF16" s="2"/>
      <x:c r="AG16" s="2"/>
      <x:c r="AH16" s="2"/>
    </x:row>
    <x:row r="17" ht="24" customHeight="1">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24" customHeight="1">
      <x:c r="A18" s="2"/>
      <x:c r="B18" s="2"/>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24" customHeight="1">
      <x:c r="A19" s="2"/>
      <x:c r="B19" s="2"/>
      <x:c r="C19" s="2"/>
      <x:c r="D19" s="2"/>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24" customHeight="1">
      <x:c r="A20" s="2"/>
      <x:c r="B20" s="2"/>
      <x:c r="C20" s="2"/>
      <x:c r="D20" s="2"/>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24" customHeight="1">
      <x:c r="A21" s="2"/>
      <x:c r="B21" s="2"/>
      <x:c r="C21" s="2"/>
      <x:c r="D21" s="2"/>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24" customHeight="1">
      <x:c r="A22" s="2"/>
      <x:c r="B22" s="2"/>
      <x:c r="C22" s="2"/>
      <x:c r="D22" s="2"/>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24" customHeight="1">
      <x:c r="A23" s="2"/>
      <x:c r="B23" s="2"/>
      <x:c r="C23" s="2"/>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24" customHeight="1">
      <x:c r="A24" s="2"/>
      <x:c r="B24" s="2"/>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24" customHeight="1">
      <x:c r="A25" s="2"/>
      <x:c r="B25" s="2"/>
      <x:c r="C25" s="2"/>
      <x:c r="D25" s="2"/>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24" customHeight="1">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24" customHeight="1">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24" customHeight="1">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24" customHeight="1">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sheetData>
  <x:conditionalFormatting sqref="R7:V16">
    <x:cfRule type="containsText" dxfId="33" priority="1" operator="containsText" text="Open"/>
    <x:cfRule type="containsText" dxfId="34" priority="2" operator="containsText" text="Invalid"/>
    <x:cfRule type="containsText" dxfId="35" priority="3" operator="containsText" text="Missing"/>
    <x:cfRule type="containsText" dxfId="36" priority="4" operator="containsText" text="Assumption"/>
    <x:cfRule type="containsText" dxfId="37" priority="5" operator="containsText" text="Unknown"/>
    <x:cfRule type="containsText" dxfId="38" priority="6" operator="containsText" text="Overdue"/>
    <x:cfRule type="containsText" dxfId="39" priority="7" operator="containsText" text="Hold"/>
    <x:cfRule type="containsText" dxfId="40" priority="8" operator="containsText" text="Unresolved"/>
    <x:cfRule type="containsText" dxfId="41" priority="9" operator="containsText" text="Review"/>
    <x:cfRule type="containsText" dxfId="42" priority="10" operator="containsText" text="Beyond"/>
    <x:cfRule type="containsText" dxfId="43" priority="11" operator="containsText" text="Failed"/>
  </x:conditionalFormatting>
  <x:dataValidations count="4">
    <x:dataValidation type="list" sqref="E7:E16">
      <x:formula1>"Yes,No"</x:formula1>
    </x:dataValidation>
    <x:dataValidation type="list" sqref="H7:H16">
      <x:formula1>"Yes,No"</x:formula1>
    </x:dataValidation>
    <x:dataValidation type="list" sqref="I7:I16">
      <x:formula1>"Verified,Assumption,Unverified,Conflicting"</x:formula1>
    </x:dataValidation>
    <x:dataValidation type="list" sqref="L7:L16">
      <x:formula1>"Passed,Failed,Unknown"</x:formula1>
    </x:dataValidation>
  </x:dataValidations>
  <x:pageMargins left="0.7" right="0.7" top="0.75" bottom="0.75" header="0.3" footer="0.3"/>
  <x:tableParts count="1">
    <x:tablePart xmlns:r="http://schemas.openxmlformats.org/officeDocument/2006/relationships" r:id="R856940481dac4b5d"/>
  </x:tableParts>
</x:worksheet>
</file>

<file path=xl/worksheets/sheet3.xml><?xml version="1.0" encoding="utf-8"?>
<x:worksheet xmlns:x="http://schemas.openxmlformats.org/spreadsheetml/2006/main">
  <x:sheetViews>
    <x:sheetView showGridLines="0" workbookViewId="0">
      <x:pane xSplit="5" ySplit="6" topLeftCell="F7" activePane="bottomRight" state="frozen"/>
    </x:sheetView>
  </x:sheetViews>
  <x:sheetFormatPr defaultRowHeight="15"/>
  <x:cols>
    <x:col min="1" max="1" width="2.5" hidden="0" customWidth="1"/>
    <x:col min="2" max="2" width="2.5" hidden="0" customWidth="1"/>
    <x:col min="3" max="3" width="13" hidden="0" customWidth="1"/>
    <x:col min="4" max="4" width="20" hidden="0" customWidth="1"/>
    <x:col min="5" max="5" width="35" hidden="0" customWidth="1"/>
    <x:col min="6" max="6" width="21" hidden="0" customWidth="1"/>
    <x:col min="7" max="7" width="30" hidden="0" customWidth="1"/>
    <x:col min="8" max="8" width="38" hidden="0" customWidth="1"/>
    <x:col min="9" max="9" width="18" hidden="0" customWidth="1"/>
    <x:col min="10" max="10" width="26" hidden="0" customWidth="1"/>
    <x:col min="11" max="11" width="18" hidden="0" customWidth="1"/>
    <x:col min="12" max="12" width="36" hidden="0" customWidth="1"/>
    <x:col min="13" max="13" width="15" hidden="0" customWidth="1"/>
    <x:col min="14" max="14" width="38" hidden="0" customWidth="1"/>
    <x:col min="15" max="15" width="38" hidden="0" customWidth="1"/>
    <x:col min="16" max="16" width="15" hidden="0" customWidth="1"/>
    <x:col min="17" max="17" width="15" hidden="0" customWidth="1"/>
    <x:col min="18" max="18" width="27"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2"/>
      <x:c r="B2" s="2"/>
      <x:c r="C2" s="3" t="str">
        <x:v>Perimeter</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2"/>
      <x:c r="B3" s="2"/>
      <x:c r="C3" s="4" t="str">
        <x:v>One record per asset or obligation. Included transfers, Shared needs a solution, Excluded stays behind, Unresolved needs a decision.</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4" customHeight="1">
      <x:c r="A6" s="2"/>
      <x:c r="B6" s="2"/>
      <x:c r="C6" s="8" t="str">
        <x:v>Perimeter ID</x:v>
      </x:c>
      <x:c r="D6" s="8" t="str">
        <x:v>Category</x:v>
      </x:c>
      <x:c r="E6" s="8" t="str">
        <x:v>Asset / obligation</x:v>
      </x:c>
      <x:c r="F6" s="8" t="str">
        <x:v>Perimeter decision</x:v>
      </x:c>
      <x:c r="G6" s="8" t="str">
        <x:v>Legal entity / holder</x:v>
      </x:c>
      <x:c r="H6" s="8" t="str">
        <x:v>Transfer / access mechanism</x:v>
      </x:c>
      <x:c r="I6" s="8" t="str">
        <x:v>Consent status</x:v>
      </x:c>
      <x:c r="J6" s="8" t="str">
        <x:v>Accountable owner</x:v>
      </x:c>
      <x:c r="K6" s="8" t="str">
        <x:v>Evidence label</x:v>
      </x:c>
      <x:c r="L6" s="8" t="str">
        <x:v>Evidence reference</x:v>
      </x:c>
      <x:c r="M6" s="8" t="str">
        <x:v>Evidence date</x:v>
      </x:c>
      <x:c r="N6" s="8" t="str">
        <x:v>Separation risk</x:v>
      </x:c>
      <x:c r="O6" s="8" t="str">
        <x:v>Next action</x:v>
      </x:c>
      <x:c r="P6" s="8" t="str">
        <x:v>Due date</x:v>
      </x:c>
      <x:c r="Q6" s="8" t="str">
        <x:v>Reviewed revision</x:v>
      </x:c>
      <x:c r="R6" s="8" t="str">
        <x:v>Perimeter status</x:v>
      </x:c>
      <x:c r="S6" s="2"/>
      <x:c r="T6" s="2"/>
      <x:c r="U6" s="2"/>
      <x:c r="V6" s="2"/>
      <x:c r="W6" s="2"/>
      <x:c r="X6" s="2"/>
      <x:c r="Y6" s="2"/>
      <x:c r="Z6" s="2"/>
      <x:c r="AA6" s="2"/>
      <x:c r="AB6" s="2"/>
      <x:c r="AC6" s="2"/>
      <x:c r="AD6" s="2"/>
      <x:c r="AE6" s="2"/>
      <x:c r="AF6" s="2"/>
      <x:c r="AG6" s="2"/>
      <x:c r="AH6" s="2"/>
    </x:row>
    <x:row r="7" ht="80" customHeight="1">
      <x:c r="A7" s="2"/>
      <x:c r="B7" s="2"/>
      <x:c r="C7" s="14" t="str">
        <x:v>P01</x:v>
      </x:c>
      <x:c r="D7" s="14" t="str">
        <x:v>Legal entity</x:v>
      </x:c>
      <x:c r="E7" s="14" t="str">
        <x:v>Assumption: legal entity perimeter</x:v>
      </x:c>
      <x:c r="F7" s="14" t="str">
        <x:v>Unresolved</x:v>
      </x:c>
      <x:c r="G7" s="14" t="str">
        <x:v>Assumption: seller entity</x:v>
      </x:c>
      <x:c r="H7" s="14" t="str">
        <x:v>Assumption: document transfer or access rights</x:v>
      </x:c>
      <x:c r="I7" s="14" t="str">
        <x:v>Unknown</x:v>
      </x:c>
      <x:c r="J7" s="14"/>
      <x:c r="K7" s="14" t="str">
        <x:v>Assumption</x:v>
      </x:c>
      <x:c r="L7" s="14" t="str">
        <x:v>Fictional scope example</x:v>
      </x:c>
      <x:c r="M7" s="15" t="n">
        <x:v>46275</x:v>
      </x:c>
      <x:c r="N7" s="14" t="str">
        <x:v>Assumption: continuity and transfer rights unresolved</x:v>
      </x:c>
      <x:c r="O7" s="14" t="str">
        <x:v>Define scope, owner and required consent</x:v>
      </x:c>
      <x:c r="P7" s="15" t="n">
        <x:v>46290</x:v>
      </x:c>
      <x:c r="Q7" s="30" t="n">
        <x:v>1</x:v>
      </x:c>
      <x:c r="R7" s="21" t="str">
        <x:f>IF(COUNTA(D7:Q7)=0,"Unused",IF(OR(E7="",C7="",COUNTIFS($C$7:$C$28,C7)&lt;&gt;1,D7="",AND(F7&lt;&gt;"Included",F7&lt;&gt;"Excluded",F7&lt;&gt;"Shared",F7&lt;&gt;"Unresolved")),"Invalid record",IF(F7="Unresolved","Unresolved perimeter",IF(OR(G7="",H7="",J7="",K7&lt;&gt;"Verified",L7="",NOT(ISNUMBER(M7)),M7&lt;=0,M7&gt;'Dashboard'!$D$7,Q7&lt;&gt;'Dashboard'!$D$14,AND(I7&lt;&gt;"Confirmed",I7&lt;&gt;"Not required"),O7="",NOT(ISNUMBER(P7)),P7&lt;=0),"Open: rights / evidence","Confirmed"))))</x:f>
        <x:v>Unresolved perimeter</x:v>
      </x:c>
      <x:c r="S7" s="2"/>
      <x:c r="T7" s="2"/>
      <x:c r="U7" s="2"/>
      <x:c r="V7" s="2"/>
      <x:c r="W7" s="2"/>
      <x:c r="X7" s="2"/>
      <x:c r="Y7" s="2"/>
      <x:c r="Z7" s="2"/>
      <x:c r="AA7" s="2"/>
      <x:c r="AB7" s="2"/>
      <x:c r="AC7" s="2"/>
      <x:c r="AD7" s="2"/>
      <x:c r="AE7" s="2"/>
      <x:c r="AF7" s="2"/>
      <x:c r="AG7" s="2"/>
      <x:c r="AH7" s="2"/>
    </x:row>
    <x:row r="8" ht="80" customHeight="1">
      <x:c r="A8" s="2"/>
      <x:c r="B8" s="2"/>
      <x:c r="C8" s="14" t="str">
        <x:v>P02</x:v>
      </x:c>
      <x:c r="D8" s="14" t="str">
        <x:v>People</x:v>
      </x:c>
      <x:c r="E8" s="14" t="str">
        <x:v>Assumption: people perimeter</x:v>
      </x:c>
      <x:c r="F8" s="14" t="str">
        <x:v>Unresolved</x:v>
      </x:c>
      <x:c r="G8" s="14" t="str">
        <x:v>Assumption: seller entity</x:v>
      </x:c>
      <x:c r="H8" s="14" t="str">
        <x:v>Assumption: document transfer or access rights</x:v>
      </x:c>
      <x:c r="I8" s="14" t="str">
        <x:v>Unknown</x:v>
      </x:c>
      <x:c r="J8" s="14"/>
      <x:c r="K8" s="14" t="str">
        <x:v>Assumption</x:v>
      </x:c>
      <x:c r="L8" s="14" t="str">
        <x:v>Fictional scope example</x:v>
      </x:c>
      <x:c r="M8" s="15" t="n">
        <x:v>46275</x:v>
      </x:c>
      <x:c r="N8" s="14" t="str">
        <x:v>Assumption: continuity and transfer rights unresolved</x:v>
      </x:c>
      <x:c r="O8" s="14" t="str">
        <x:v>Define scope, owner and required consent</x:v>
      </x:c>
      <x:c r="P8" s="15" t="n">
        <x:v>46290</x:v>
      </x:c>
      <x:c r="Q8" s="30" t="n">
        <x:v>1</x:v>
      </x:c>
      <x:c r="R8" s="21" t="str">
        <x:f>IF(COUNTA(D8:Q8)=0,"Unused",IF(OR(E8="",C8="",COUNTIFS($C$7:$C$28,C8)&lt;&gt;1,D8="",AND(F8&lt;&gt;"Included",F8&lt;&gt;"Excluded",F8&lt;&gt;"Shared",F8&lt;&gt;"Unresolved")),"Invalid record",IF(F8="Unresolved","Unresolved perimeter",IF(OR(G8="",H8="",J8="",K8&lt;&gt;"Verified",L8="",NOT(ISNUMBER(M8)),M8&lt;=0,M8&gt;'Dashboard'!$D$7,Q8&lt;&gt;'Dashboard'!$D$14,AND(I8&lt;&gt;"Confirmed",I8&lt;&gt;"Not required"),O8="",NOT(ISNUMBER(P8)),P8&lt;=0),"Open: rights / evidence","Confirmed"))))</x:f>
        <x:v>Unresolved perimeter</x:v>
      </x:c>
      <x:c r="S8" s="2"/>
      <x:c r="T8" s="2"/>
      <x:c r="U8" s="2"/>
      <x:c r="V8" s="2"/>
      <x:c r="W8" s="2"/>
      <x:c r="X8" s="2"/>
      <x:c r="Y8" s="2"/>
      <x:c r="Z8" s="2"/>
      <x:c r="AA8" s="2"/>
      <x:c r="AB8" s="2"/>
      <x:c r="AC8" s="2"/>
      <x:c r="AD8" s="2"/>
      <x:c r="AE8" s="2"/>
      <x:c r="AF8" s="2"/>
      <x:c r="AG8" s="2"/>
      <x:c r="AH8" s="2"/>
    </x:row>
    <x:row r="9" ht="80" customHeight="1">
      <x:c r="A9" s="2"/>
      <x:c r="B9" s="2"/>
      <x:c r="C9" s="14" t="str">
        <x:v>P03</x:v>
      </x:c>
      <x:c r="D9" s="14" t="str">
        <x:v>Contracts</x:v>
      </x:c>
      <x:c r="E9" s="14" t="str">
        <x:v>Assumption: contracts perimeter</x:v>
      </x:c>
      <x:c r="F9" s="14" t="str">
        <x:v>Unresolved</x:v>
      </x:c>
      <x:c r="G9" s="14" t="str">
        <x:v>Assumption: seller entity</x:v>
      </x:c>
      <x:c r="H9" s="14" t="str">
        <x:v>Assumption: document transfer or access rights</x:v>
      </x:c>
      <x:c r="I9" s="14" t="str">
        <x:v>Unknown</x:v>
      </x:c>
      <x:c r="J9" s="14"/>
      <x:c r="K9" s="14" t="str">
        <x:v>Assumption</x:v>
      </x:c>
      <x:c r="L9" s="14" t="str">
        <x:v>Fictional scope example</x:v>
      </x:c>
      <x:c r="M9" s="15" t="n">
        <x:v>46275</x:v>
      </x:c>
      <x:c r="N9" s="14" t="str">
        <x:v>Assumption: continuity and transfer rights unresolved</x:v>
      </x:c>
      <x:c r="O9" s="14" t="str">
        <x:v>Define scope, owner and required consent</x:v>
      </x:c>
      <x:c r="P9" s="15" t="n">
        <x:v>46290</x:v>
      </x:c>
      <x:c r="Q9" s="30" t="n">
        <x:v>1</x:v>
      </x:c>
      <x:c r="R9" s="21" t="str">
        <x:f>IF(COUNTA(D9:Q9)=0,"Unused",IF(OR(E9="",C9="",COUNTIFS($C$7:$C$28,C9)&lt;&gt;1,D9="",AND(F9&lt;&gt;"Included",F9&lt;&gt;"Excluded",F9&lt;&gt;"Shared",F9&lt;&gt;"Unresolved")),"Invalid record",IF(F9="Unresolved","Unresolved perimeter",IF(OR(G9="",H9="",J9="",K9&lt;&gt;"Verified",L9="",NOT(ISNUMBER(M9)),M9&lt;=0,M9&gt;'Dashboard'!$D$7,Q9&lt;&gt;'Dashboard'!$D$14,AND(I9&lt;&gt;"Confirmed",I9&lt;&gt;"Not required"),O9="",NOT(ISNUMBER(P9)),P9&lt;=0),"Open: rights / evidence","Confirmed"))))</x:f>
        <x:v>Unresolved perimeter</x:v>
      </x:c>
      <x:c r="S9" s="2"/>
      <x:c r="T9" s="2"/>
      <x:c r="U9" s="2"/>
      <x:c r="V9" s="2"/>
      <x:c r="W9" s="2"/>
      <x:c r="X9" s="2"/>
      <x:c r="Y9" s="2"/>
      <x:c r="Z9" s="2"/>
      <x:c r="AA9" s="2"/>
      <x:c r="AB9" s="2"/>
      <x:c r="AC9" s="2"/>
      <x:c r="AD9" s="2"/>
      <x:c r="AE9" s="2"/>
      <x:c r="AF9" s="2"/>
      <x:c r="AG9" s="2"/>
      <x:c r="AH9" s="2"/>
    </x:row>
    <x:row r="10" ht="80" customHeight="1">
      <x:c r="A10" s="2"/>
      <x:c r="B10" s="2"/>
      <x:c r="C10" s="14" t="str">
        <x:v>P04</x:v>
      </x:c>
      <x:c r="D10" s="14" t="str">
        <x:v>Customers</x:v>
      </x:c>
      <x:c r="E10" s="14" t="str">
        <x:v>Assumption: customers perimeter</x:v>
      </x:c>
      <x:c r="F10" s="14" t="str">
        <x:v>Unresolved</x:v>
      </x:c>
      <x:c r="G10" s="14" t="str">
        <x:v>Assumption: seller entity</x:v>
      </x:c>
      <x:c r="H10" s="14" t="str">
        <x:v>Assumption: document transfer or access rights</x:v>
      </x:c>
      <x:c r="I10" s="14" t="str">
        <x:v>Unknown</x:v>
      </x:c>
      <x:c r="J10" s="14"/>
      <x:c r="K10" s="14" t="str">
        <x:v>Assumption</x:v>
      </x:c>
      <x:c r="L10" s="14" t="str">
        <x:v>Fictional scope example</x:v>
      </x:c>
      <x:c r="M10" s="15" t="n">
        <x:v>46275</x:v>
      </x:c>
      <x:c r="N10" s="14" t="str">
        <x:v>Assumption: continuity and transfer rights unresolved</x:v>
      </x:c>
      <x:c r="O10" s="14" t="str">
        <x:v>Define scope, owner and required consent</x:v>
      </x:c>
      <x:c r="P10" s="15" t="n">
        <x:v>46290</x:v>
      </x:c>
      <x:c r="Q10" s="30" t="n">
        <x:v>1</x:v>
      </x:c>
      <x:c r="R10" s="21" t="str">
        <x:f>IF(COUNTA(D10:Q10)=0,"Unused",IF(OR(E10="",C10="",COUNTIFS($C$7:$C$28,C10)&lt;&gt;1,D10="",AND(F10&lt;&gt;"Included",F10&lt;&gt;"Excluded",F10&lt;&gt;"Shared",F10&lt;&gt;"Unresolved")),"Invalid record",IF(F10="Unresolved","Unresolved perimeter",IF(OR(G10="",H10="",J10="",K10&lt;&gt;"Verified",L10="",NOT(ISNUMBER(M10)),M10&lt;=0,M10&gt;'Dashboard'!$D$7,Q10&lt;&gt;'Dashboard'!$D$14,AND(I10&lt;&gt;"Confirmed",I10&lt;&gt;"Not required"),O10="",NOT(ISNUMBER(P10)),P10&lt;=0),"Open: rights / evidence","Confirmed"))))</x:f>
        <x:v>Unresolved perimeter</x:v>
      </x:c>
      <x:c r="S10" s="2"/>
      <x:c r="T10" s="2"/>
      <x:c r="U10" s="2"/>
      <x:c r="V10" s="2"/>
      <x:c r="W10" s="2"/>
      <x:c r="X10" s="2"/>
      <x:c r="Y10" s="2"/>
      <x:c r="Z10" s="2"/>
      <x:c r="AA10" s="2"/>
      <x:c r="AB10" s="2"/>
      <x:c r="AC10" s="2"/>
      <x:c r="AD10" s="2"/>
      <x:c r="AE10" s="2"/>
      <x:c r="AF10" s="2"/>
      <x:c r="AG10" s="2"/>
      <x:c r="AH10" s="2"/>
    </x:row>
    <x:row r="11" ht="80" customHeight="1">
      <x:c r="A11" s="2"/>
      <x:c r="B11" s="2"/>
      <x:c r="C11" s="14" t="str">
        <x:v>P05</x:v>
      </x:c>
      <x:c r="D11" s="14" t="str">
        <x:v>Vendors</x:v>
      </x:c>
      <x:c r="E11" s="14" t="str">
        <x:v>Assumption: vendors perimeter</x:v>
      </x:c>
      <x:c r="F11" s="14" t="str">
        <x:v>Unresolved</x:v>
      </x:c>
      <x:c r="G11" s="14" t="str">
        <x:v>Assumption: seller entity</x:v>
      </x:c>
      <x:c r="H11" s="14" t="str">
        <x:v>Assumption: document transfer or access rights</x:v>
      </x:c>
      <x:c r="I11" s="14" t="str">
        <x:v>Unknown</x:v>
      </x:c>
      <x:c r="J11" s="14"/>
      <x:c r="K11" s="14" t="str">
        <x:v>Assumption</x:v>
      </x:c>
      <x:c r="L11" s="14" t="str">
        <x:v>Fictional scope example</x:v>
      </x:c>
      <x:c r="M11" s="15" t="n">
        <x:v>46275</x:v>
      </x:c>
      <x:c r="N11" s="14" t="str">
        <x:v>Assumption: continuity and transfer rights unresolved</x:v>
      </x:c>
      <x:c r="O11" s="14" t="str">
        <x:v>Define scope, owner and required consent</x:v>
      </x:c>
      <x:c r="P11" s="15" t="n">
        <x:v>46290</x:v>
      </x:c>
      <x:c r="Q11" s="30" t="n">
        <x:v>1</x:v>
      </x:c>
      <x:c r="R11" s="21" t="str">
        <x:f>IF(COUNTA(D11:Q11)=0,"Unused",IF(OR(E11="",C11="",COUNTIFS($C$7:$C$28,C11)&lt;&gt;1,D11="",AND(F11&lt;&gt;"Included",F11&lt;&gt;"Excluded",F11&lt;&gt;"Shared",F11&lt;&gt;"Unresolved")),"Invalid record",IF(F11="Unresolved","Unresolved perimeter",IF(OR(G11="",H11="",J11="",K11&lt;&gt;"Verified",L11="",NOT(ISNUMBER(M11)),M11&lt;=0,M11&gt;'Dashboard'!$D$7,Q11&lt;&gt;'Dashboard'!$D$14,AND(I11&lt;&gt;"Confirmed",I11&lt;&gt;"Not required"),O11="",NOT(ISNUMBER(P11)),P11&lt;=0),"Open: rights / evidence","Confirmed"))))</x:f>
        <x:v>Unresolved perimeter</x:v>
      </x:c>
      <x:c r="S11" s="2"/>
      <x:c r="T11" s="2"/>
      <x:c r="U11" s="2"/>
      <x:c r="V11" s="2"/>
      <x:c r="W11" s="2"/>
      <x:c r="X11" s="2"/>
      <x:c r="Y11" s="2"/>
      <x:c r="Z11" s="2"/>
      <x:c r="AA11" s="2"/>
      <x:c r="AB11" s="2"/>
      <x:c r="AC11" s="2"/>
      <x:c r="AD11" s="2"/>
      <x:c r="AE11" s="2"/>
      <x:c r="AF11" s="2"/>
      <x:c r="AG11" s="2"/>
      <x:c r="AH11" s="2"/>
    </x:row>
    <x:row r="12" ht="80" customHeight="1">
      <x:c r="A12" s="2"/>
      <x:c r="B12" s="2"/>
      <x:c r="C12" s="14" t="str">
        <x:v>P06</x:v>
      </x:c>
      <x:c r="D12" s="14" t="str">
        <x:v>Systems</x:v>
      </x:c>
      <x:c r="E12" s="14" t="str">
        <x:v>Assumption: systems perimeter</x:v>
      </x:c>
      <x:c r="F12" s="14" t="str">
        <x:v>Shared</x:v>
      </x:c>
      <x:c r="G12" s="14" t="str">
        <x:v>Assumption: seller entity</x:v>
      </x:c>
      <x:c r="H12" s="14" t="str">
        <x:v>Assumption: document transfer or access rights</x:v>
      </x:c>
      <x:c r="I12" s="14" t="str">
        <x:v>Unknown</x:v>
      </x:c>
      <x:c r="J12" s="14"/>
      <x:c r="K12" s="14" t="str">
        <x:v>Assumption</x:v>
      </x:c>
      <x:c r="L12" s="14" t="str">
        <x:v>Fictional scope example</x:v>
      </x:c>
      <x:c r="M12" s="15" t="n">
        <x:v>46275</x:v>
      </x:c>
      <x:c r="N12" s="14" t="str">
        <x:v>Assumption: continuity and transfer rights unresolved</x:v>
      </x:c>
      <x:c r="O12" s="14" t="str">
        <x:v>Define scope, owner and required consent</x:v>
      </x:c>
      <x:c r="P12" s="15" t="n">
        <x:v>46290</x:v>
      </x:c>
      <x:c r="Q12" s="30" t="n">
        <x:v>1</x:v>
      </x:c>
      <x:c r="R12" s="21" t="str">
        <x:f>IF(COUNTA(D12:Q12)=0,"Unused",IF(OR(E12="",C12="",COUNTIFS($C$7:$C$28,C12)&lt;&gt;1,D12="",AND(F12&lt;&gt;"Included",F12&lt;&gt;"Excluded",F12&lt;&gt;"Shared",F12&lt;&gt;"Unresolved")),"Invalid record",IF(F12="Unresolved","Unresolved perimeter",IF(OR(G12="",H12="",J12="",K12&lt;&gt;"Verified",L12="",NOT(ISNUMBER(M12)),M12&lt;=0,M12&gt;'Dashboard'!$D$7,Q12&lt;&gt;'Dashboard'!$D$14,AND(I12&lt;&gt;"Confirmed",I12&lt;&gt;"Not required"),O12="",NOT(ISNUMBER(P12)),P12&lt;=0),"Open: rights / evidence","Confirmed"))))</x:f>
        <x:v>Open: rights / evidence</x:v>
      </x:c>
      <x:c r="S12" s="2"/>
      <x:c r="T12" s="2"/>
      <x:c r="U12" s="2"/>
      <x:c r="V12" s="2"/>
      <x:c r="W12" s="2"/>
      <x:c r="X12" s="2"/>
      <x:c r="Y12" s="2"/>
      <x:c r="Z12" s="2"/>
      <x:c r="AA12" s="2"/>
      <x:c r="AB12" s="2"/>
      <x:c r="AC12" s="2"/>
      <x:c r="AD12" s="2"/>
      <x:c r="AE12" s="2"/>
      <x:c r="AF12" s="2"/>
      <x:c r="AG12" s="2"/>
      <x:c r="AH12" s="2"/>
    </x:row>
    <x:row r="13" ht="80" customHeight="1">
      <x:c r="A13" s="2"/>
      <x:c r="B13" s="2"/>
      <x:c r="C13" s="14" t="str">
        <x:v>P07</x:v>
      </x:c>
      <x:c r="D13" s="14" t="str">
        <x:v>Data</x:v>
      </x:c>
      <x:c r="E13" s="14" t="str">
        <x:v>Assumption: data perimeter</x:v>
      </x:c>
      <x:c r="F13" s="14" t="str">
        <x:v>Unresolved</x:v>
      </x:c>
      <x:c r="G13" s="14" t="str">
        <x:v>Assumption: seller entity</x:v>
      </x:c>
      <x:c r="H13" s="14" t="str">
        <x:v>Assumption: document transfer or access rights</x:v>
      </x:c>
      <x:c r="I13" s="14" t="str">
        <x:v>Unknown</x:v>
      </x:c>
      <x:c r="J13" s="14"/>
      <x:c r="K13" s="14" t="str">
        <x:v>Assumption</x:v>
      </x:c>
      <x:c r="L13" s="14" t="str">
        <x:v>Fictional scope example</x:v>
      </x:c>
      <x:c r="M13" s="15" t="n">
        <x:v>46275</x:v>
      </x:c>
      <x:c r="N13" s="14" t="str">
        <x:v>Assumption: continuity and transfer rights unresolved</x:v>
      </x:c>
      <x:c r="O13" s="14" t="str">
        <x:v>Define scope, owner and required consent</x:v>
      </x:c>
      <x:c r="P13" s="15" t="n">
        <x:v>46290</x:v>
      </x:c>
      <x:c r="Q13" s="30" t="n">
        <x:v>1</x:v>
      </x:c>
      <x:c r="R13" s="21" t="str">
        <x:f>IF(COUNTA(D13:Q13)=0,"Unused",IF(OR(E13="",C13="",COUNTIFS($C$7:$C$28,C13)&lt;&gt;1,D13="",AND(F13&lt;&gt;"Included",F13&lt;&gt;"Excluded",F13&lt;&gt;"Shared",F13&lt;&gt;"Unresolved")),"Invalid record",IF(F13="Unresolved","Unresolved perimeter",IF(OR(G13="",H13="",J13="",K13&lt;&gt;"Verified",L13="",NOT(ISNUMBER(M13)),M13&lt;=0,M13&gt;'Dashboard'!$D$7,Q13&lt;&gt;'Dashboard'!$D$14,AND(I13&lt;&gt;"Confirmed",I13&lt;&gt;"Not required"),O13="",NOT(ISNUMBER(P13)),P13&lt;=0),"Open: rights / evidence","Confirmed"))))</x:f>
        <x:v>Unresolved perimeter</x:v>
      </x:c>
      <x:c r="S13" s="2"/>
      <x:c r="T13" s="2"/>
      <x:c r="U13" s="2"/>
      <x:c r="V13" s="2"/>
      <x:c r="W13" s="2"/>
      <x:c r="X13" s="2"/>
      <x:c r="Y13" s="2"/>
      <x:c r="Z13" s="2"/>
      <x:c r="AA13" s="2"/>
      <x:c r="AB13" s="2"/>
      <x:c r="AC13" s="2"/>
      <x:c r="AD13" s="2"/>
      <x:c r="AE13" s="2"/>
      <x:c r="AF13" s="2"/>
      <x:c r="AG13" s="2"/>
      <x:c r="AH13" s="2"/>
    </x:row>
    <x:row r="14" ht="80" customHeight="1">
      <x:c r="A14" s="2"/>
      <x:c r="B14" s="2"/>
      <x:c r="C14" s="14" t="str">
        <x:v>P08</x:v>
      </x:c>
      <x:c r="D14" s="14" t="str">
        <x:v>IP</x:v>
      </x:c>
      <x:c r="E14" s="14" t="str">
        <x:v>Assumption: ip perimeter</x:v>
      </x:c>
      <x:c r="F14" s="14" t="str">
        <x:v>Unresolved</x:v>
      </x:c>
      <x:c r="G14" s="14" t="str">
        <x:v>Assumption: seller entity</x:v>
      </x:c>
      <x:c r="H14" s="14" t="str">
        <x:v>Assumption: document transfer or access rights</x:v>
      </x:c>
      <x:c r="I14" s="14" t="str">
        <x:v>Unknown</x:v>
      </x:c>
      <x:c r="J14" s="14"/>
      <x:c r="K14" s="14" t="str">
        <x:v>Assumption</x:v>
      </x:c>
      <x:c r="L14" s="14" t="str">
        <x:v>Fictional scope example</x:v>
      </x:c>
      <x:c r="M14" s="15" t="n">
        <x:v>46275</x:v>
      </x:c>
      <x:c r="N14" s="14" t="str">
        <x:v>Assumption: continuity and transfer rights unresolved</x:v>
      </x:c>
      <x:c r="O14" s="14" t="str">
        <x:v>Define scope, owner and required consent</x:v>
      </x:c>
      <x:c r="P14" s="15" t="n">
        <x:v>46290</x:v>
      </x:c>
      <x:c r="Q14" s="30" t="n">
        <x:v>1</x:v>
      </x:c>
      <x:c r="R14" s="21" t="str">
        <x:f>IF(COUNTA(D14:Q14)=0,"Unused",IF(OR(E14="",C14="",COUNTIFS($C$7:$C$28,C14)&lt;&gt;1,D14="",AND(F14&lt;&gt;"Included",F14&lt;&gt;"Excluded",F14&lt;&gt;"Shared",F14&lt;&gt;"Unresolved")),"Invalid record",IF(F14="Unresolved","Unresolved perimeter",IF(OR(G14="",H14="",J14="",K14&lt;&gt;"Verified",L14="",NOT(ISNUMBER(M14)),M14&lt;=0,M14&gt;'Dashboard'!$D$7,Q14&lt;&gt;'Dashboard'!$D$14,AND(I14&lt;&gt;"Confirmed",I14&lt;&gt;"Not required"),O14="",NOT(ISNUMBER(P14)),P14&lt;=0),"Open: rights / evidence","Confirmed"))))</x:f>
        <x:v>Unresolved perimeter</x:v>
      </x:c>
      <x:c r="S14" s="2"/>
      <x:c r="T14" s="2"/>
      <x:c r="U14" s="2"/>
      <x:c r="V14" s="2"/>
      <x:c r="W14" s="2"/>
      <x:c r="X14" s="2"/>
      <x:c r="Y14" s="2"/>
      <x:c r="Z14" s="2"/>
      <x:c r="AA14" s="2"/>
      <x:c r="AB14" s="2"/>
      <x:c r="AC14" s="2"/>
      <x:c r="AD14" s="2"/>
      <x:c r="AE14" s="2"/>
      <x:c r="AF14" s="2"/>
      <x:c r="AG14" s="2"/>
      <x:c r="AH14" s="2"/>
    </x:row>
    <x:row r="15" ht="80" customHeight="1">
      <x:c r="A15" s="2"/>
      <x:c r="B15" s="2"/>
      <x:c r="C15" s="14" t="str">
        <x:v>P09</x:v>
      </x:c>
      <x:c r="D15" s="14" t="str">
        <x:v>Facilities</x:v>
      </x:c>
      <x:c r="E15" s="14" t="str">
        <x:v>Assumption: facilities perimeter</x:v>
      </x:c>
      <x:c r="F15" s="14" t="str">
        <x:v>Unresolved</x:v>
      </x:c>
      <x:c r="G15" s="14" t="str">
        <x:v>Assumption: seller entity</x:v>
      </x:c>
      <x:c r="H15" s="14" t="str">
        <x:v>Assumption: document transfer or access rights</x:v>
      </x:c>
      <x:c r="I15" s="14" t="str">
        <x:v>Unknown</x:v>
      </x:c>
      <x:c r="J15" s="14"/>
      <x:c r="K15" s="14" t="str">
        <x:v>Assumption</x:v>
      </x:c>
      <x:c r="L15" s="14" t="str">
        <x:v>Fictional scope example</x:v>
      </x:c>
      <x:c r="M15" s="15" t="n">
        <x:v>46275</x:v>
      </x:c>
      <x:c r="N15" s="14" t="str">
        <x:v>Assumption: continuity and transfer rights unresolved</x:v>
      </x:c>
      <x:c r="O15" s="14" t="str">
        <x:v>Define scope, owner and required consent</x:v>
      </x:c>
      <x:c r="P15" s="15" t="n">
        <x:v>46290</x:v>
      </x:c>
      <x:c r="Q15" s="30" t="n">
        <x:v>1</x:v>
      </x:c>
      <x:c r="R15" s="21" t="str">
        <x:f>IF(COUNTA(D15:Q15)=0,"Unused",IF(OR(E15="",C15="",COUNTIFS($C$7:$C$28,C15)&lt;&gt;1,D15="",AND(F15&lt;&gt;"Included",F15&lt;&gt;"Excluded",F15&lt;&gt;"Shared",F15&lt;&gt;"Unresolved")),"Invalid record",IF(F15="Unresolved","Unresolved perimeter",IF(OR(G15="",H15="",J15="",K15&lt;&gt;"Verified",L15="",NOT(ISNUMBER(M15)),M15&lt;=0,M15&gt;'Dashboard'!$D$7,Q15&lt;&gt;'Dashboard'!$D$14,AND(I15&lt;&gt;"Confirmed",I15&lt;&gt;"Not required"),O15="",NOT(ISNUMBER(P15)),P15&lt;=0),"Open: rights / evidence","Confirmed"))))</x:f>
        <x:v>Unresolved perimeter</x:v>
      </x:c>
      <x:c r="S15" s="2"/>
      <x:c r="T15" s="2"/>
      <x:c r="U15" s="2"/>
      <x:c r="V15" s="2"/>
      <x:c r="W15" s="2"/>
      <x:c r="X15" s="2"/>
      <x:c r="Y15" s="2"/>
      <x:c r="Z15" s="2"/>
      <x:c r="AA15" s="2"/>
      <x:c r="AB15" s="2"/>
      <x:c r="AC15" s="2"/>
      <x:c r="AD15" s="2"/>
      <x:c r="AE15" s="2"/>
      <x:c r="AF15" s="2"/>
      <x:c r="AG15" s="2"/>
      <x:c r="AH15" s="2"/>
    </x:row>
    <x:row r="16" ht="80" customHeight="1">
      <x:c r="A16" s="2"/>
      <x:c r="B16" s="2"/>
      <x:c r="C16" s="14" t="str">
        <x:v>P10</x:v>
      </x:c>
      <x:c r="D16" s="14" t="str">
        <x:v>Shared services</x:v>
      </x:c>
      <x:c r="E16" s="14" t="str">
        <x:v>Assumption: shared services perimeter</x:v>
      </x:c>
      <x:c r="F16" s="14" t="str">
        <x:v>Shared</x:v>
      </x:c>
      <x:c r="G16" s="14" t="str">
        <x:v>Assumption: seller entity</x:v>
      </x:c>
      <x:c r="H16" s="14" t="str">
        <x:v>Assumption: document transfer or access rights</x:v>
      </x:c>
      <x:c r="I16" s="14" t="str">
        <x:v>Unknown</x:v>
      </x:c>
      <x:c r="J16" s="14"/>
      <x:c r="K16" s="14" t="str">
        <x:v>Assumption</x:v>
      </x:c>
      <x:c r="L16" s="14" t="str">
        <x:v>Fictional scope example</x:v>
      </x:c>
      <x:c r="M16" s="15" t="n">
        <x:v>46275</x:v>
      </x:c>
      <x:c r="N16" s="14" t="str">
        <x:v>Assumption: continuity and transfer rights unresolved</x:v>
      </x:c>
      <x:c r="O16" s="14" t="str">
        <x:v>Define scope, owner and required consent</x:v>
      </x:c>
      <x:c r="P16" s="15" t="n">
        <x:v>46290</x:v>
      </x:c>
      <x:c r="Q16" s="30" t="n">
        <x:v>1</x:v>
      </x:c>
      <x:c r="R16" s="21" t="str">
        <x:f>IF(COUNTA(D16:Q16)=0,"Unused",IF(OR(E16="",C16="",COUNTIFS($C$7:$C$28,C16)&lt;&gt;1,D16="",AND(F16&lt;&gt;"Included",F16&lt;&gt;"Excluded",F16&lt;&gt;"Shared",F16&lt;&gt;"Unresolved")),"Invalid record",IF(F16="Unresolved","Unresolved perimeter",IF(OR(G16="",H16="",J16="",K16&lt;&gt;"Verified",L16="",NOT(ISNUMBER(M16)),M16&lt;=0,M16&gt;'Dashboard'!$D$7,Q16&lt;&gt;'Dashboard'!$D$14,AND(I16&lt;&gt;"Confirmed",I16&lt;&gt;"Not required"),O16="",NOT(ISNUMBER(P16)),P16&lt;=0),"Open: rights / evidence","Confirmed"))))</x:f>
        <x:v>Open: rights / evidence</x:v>
      </x:c>
      <x:c r="S16" s="2"/>
      <x:c r="T16" s="2"/>
      <x:c r="U16" s="2"/>
      <x:c r="V16" s="2"/>
      <x:c r="W16" s="2"/>
      <x:c r="X16" s="2"/>
      <x:c r="Y16" s="2"/>
      <x:c r="Z16" s="2"/>
      <x:c r="AA16" s="2"/>
      <x:c r="AB16" s="2"/>
      <x:c r="AC16" s="2"/>
      <x:c r="AD16" s="2"/>
      <x:c r="AE16" s="2"/>
      <x:c r="AF16" s="2"/>
      <x:c r="AG16" s="2"/>
      <x:c r="AH16" s="2"/>
    </x:row>
    <x:row r="17" ht="80" customHeight="1">
      <x:c r="A17" s="2"/>
      <x:c r="B17" s="2"/>
      <x:c r="C17" s="14" t="str">
        <x:v>P11</x:v>
      </x:c>
      <x:c r="D17" s="14" t="str">
        <x:v>Critical workflows</x:v>
      </x:c>
      <x:c r="E17" s="14" t="str">
        <x:v>Assumption: critical workflows perimeter</x:v>
      </x:c>
      <x:c r="F17" s="14" t="str">
        <x:v>Unresolved</x:v>
      </x:c>
      <x:c r="G17" s="14" t="str">
        <x:v>Assumption: seller entity</x:v>
      </x:c>
      <x:c r="H17" s="14" t="str">
        <x:v>Assumption: document transfer or access rights</x:v>
      </x:c>
      <x:c r="I17" s="14" t="str">
        <x:v>Unknown</x:v>
      </x:c>
      <x:c r="J17" s="14"/>
      <x:c r="K17" s="14" t="str">
        <x:v>Assumption</x:v>
      </x:c>
      <x:c r="L17" s="14" t="str">
        <x:v>Fictional scope example</x:v>
      </x:c>
      <x:c r="M17" s="15" t="n">
        <x:v>46275</x:v>
      </x:c>
      <x:c r="N17" s="14" t="str">
        <x:v>Assumption: continuity and transfer rights unresolved</x:v>
      </x:c>
      <x:c r="O17" s="14" t="str">
        <x:v>Define scope, owner and required consent</x:v>
      </x:c>
      <x:c r="P17" s="15" t="n">
        <x:v>46290</x:v>
      </x:c>
      <x:c r="Q17" s="30" t="n">
        <x:v>1</x:v>
      </x:c>
      <x:c r="R17" s="21" t="str">
        <x:f>IF(COUNTA(D17:Q17)=0,"Unused",IF(OR(E17="",C17="",COUNTIFS($C$7:$C$28,C17)&lt;&gt;1,D17="",AND(F17&lt;&gt;"Included",F17&lt;&gt;"Excluded",F17&lt;&gt;"Shared",F17&lt;&gt;"Unresolved")),"Invalid record",IF(F17="Unresolved","Unresolved perimeter",IF(OR(G17="",H17="",J17="",K17&lt;&gt;"Verified",L17="",NOT(ISNUMBER(M17)),M17&lt;=0,M17&gt;'Dashboard'!$D$7,Q17&lt;&gt;'Dashboard'!$D$14,AND(I17&lt;&gt;"Confirmed",I17&lt;&gt;"Not required"),O17="",NOT(ISNUMBER(P17)),P17&lt;=0),"Open: rights / evidence","Confirmed"))))</x:f>
        <x:v>Unresolved perimeter</x:v>
      </x:c>
      <x:c r="S17" s="2"/>
      <x:c r="T17" s="2"/>
      <x:c r="U17" s="2"/>
      <x:c r="V17" s="2"/>
      <x:c r="W17" s="2"/>
      <x:c r="X17" s="2"/>
      <x:c r="Y17" s="2"/>
      <x:c r="Z17" s="2"/>
      <x:c r="AA17" s="2"/>
      <x:c r="AB17" s="2"/>
      <x:c r="AC17" s="2"/>
      <x:c r="AD17" s="2"/>
      <x:c r="AE17" s="2"/>
      <x:c r="AF17" s="2"/>
      <x:c r="AG17" s="2"/>
      <x:c r="AH17" s="2"/>
    </x:row>
    <x:row r="18" ht="80" customHeight="1">
      <x:c r="A18" s="2"/>
      <x:c r="B18" s="2"/>
      <x:c r="C18" s="14" t="str">
        <x:v>P12</x:v>
      </x:c>
      <x:c r="D18" s="14"/>
      <x:c r="E18" s="14"/>
      <x:c r="F18" s="14"/>
      <x:c r="G18" s="14"/>
      <x:c r="H18" s="14"/>
      <x:c r="I18" s="14"/>
      <x:c r="J18" s="14"/>
      <x:c r="K18" s="14"/>
      <x:c r="L18" s="14"/>
      <x:c r="M18" s="15"/>
      <x:c r="N18" s="14"/>
      <x:c r="O18" s="14"/>
      <x:c r="P18" s="15"/>
      <x:c r="Q18" s="30"/>
      <x:c r="R18" s="21" t="str">
        <x:f>IF(COUNTA(D18:Q18)=0,"Unused",IF(OR(E18="",C18="",COUNTIFS($C$7:$C$28,C18)&lt;&gt;1,D18="",AND(F18&lt;&gt;"Included",F18&lt;&gt;"Excluded",F18&lt;&gt;"Shared",F18&lt;&gt;"Unresolved")),"Invalid record",IF(F18="Unresolved","Unresolved perimeter",IF(OR(G18="",H18="",J18="",K18&lt;&gt;"Verified",L18="",NOT(ISNUMBER(M18)),M18&lt;=0,M18&gt;'Dashboard'!$D$7,Q18&lt;&gt;'Dashboard'!$D$14,AND(I18&lt;&gt;"Confirmed",I18&lt;&gt;"Not required"),O18="",NOT(ISNUMBER(P18)),P18&lt;=0),"Open: rights / evidence","Confirmed"))))</x:f>
        <x:v>Unused</x:v>
      </x:c>
      <x:c r="S18" s="2"/>
      <x:c r="T18" s="2"/>
      <x:c r="U18" s="2"/>
      <x:c r="V18" s="2"/>
      <x:c r="W18" s="2"/>
      <x:c r="X18" s="2"/>
      <x:c r="Y18" s="2"/>
      <x:c r="Z18" s="2"/>
      <x:c r="AA18" s="2"/>
      <x:c r="AB18" s="2"/>
      <x:c r="AC18" s="2"/>
      <x:c r="AD18" s="2"/>
      <x:c r="AE18" s="2"/>
      <x:c r="AF18" s="2"/>
      <x:c r="AG18" s="2"/>
      <x:c r="AH18" s="2"/>
    </x:row>
    <x:row r="19" ht="80" customHeight="1">
      <x:c r="A19" s="2"/>
      <x:c r="B19" s="2"/>
      <x:c r="C19" s="14" t="str">
        <x:v>P13</x:v>
      </x:c>
      <x:c r="D19" s="14"/>
      <x:c r="E19" s="14"/>
      <x:c r="F19" s="14"/>
      <x:c r="G19" s="14"/>
      <x:c r="H19" s="14"/>
      <x:c r="I19" s="14"/>
      <x:c r="J19" s="14"/>
      <x:c r="K19" s="14"/>
      <x:c r="L19" s="14"/>
      <x:c r="M19" s="15"/>
      <x:c r="N19" s="14"/>
      <x:c r="O19" s="14"/>
      <x:c r="P19" s="15"/>
      <x:c r="Q19" s="30"/>
      <x:c r="R19" s="21" t="str">
        <x:f>IF(COUNTA(D19:Q19)=0,"Unused",IF(OR(E19="",C19="",COUNTIFS($C$7:$C$28,C19)&lt;&gt;1,D19="",AND(F19&lt;&gt;"Included",F19&lt;&gt;"Excluded",F19&lt;&gt;"Shared",F19&lt;&gt;"Unresolved")),"Invalid record",IF(F19="Unresolved","Unresolved perimeter",IF(OR(G19="",H19="",J19="",K19&lt;&gt;"Verified",L19="",NOT(ISNUMBER(M19)),M19&lt;=0,M19&gt;'Dashboard'!$D$7,Q19&lt;&gt;'Dashboard'!$D$14,AND(I19&lt;&gt;"Confirmed",I19&lt;&gt;"Not required"),O19="",NOT(ISNUMBER(P19)),P19&lt;=0),"Open: rights / evidence","Confirmed"))))</x:f>
        <x:v>Unused</x:v>
      </x:c>
      <x:c r="S19" s="2"/>
      <x:c r="T19" s="2"/>
      <x:c r="U19" s="2"/>
      <x:c r="V19" s="2"/>
      <x:c r="W19" s="2"/>
      <x:c r="X19" s="2"/>
      <x:c r="Y19" s="2"/>
      <x:c r="Z19" s="2"/>
      <x:c r="AA19" s="2"/>
      <x:c r="AB19" s="2"/>
      <x:c r="AC19" s="2"/>
      <x:c r="AD19" s="2"/>
      <x:c r="AE19" s="2"/>
      <x:c r="AF19" s="2"/>
      <x:c r="AG19" s="2"/>
      <x:c r="AH19" s="2"/>
    </x:row>
    <x:row r="20" ht="80" customHeight="1">
      <x:c r="A20" s="2"/>
      <x:c r="B20" s="2"/>
      <x:c r="C20" s="14" t="str">
        <x:v>P14</x:v>
      </x:c>
      <x:c r="D20" s="14"/>
      <x:c r="E20" s="14"/>
      <x:c r="F20" s="14"/>
      <x:c r="G20" s="14"/>
      <x:c r="H20" s="14"/>
      <x:c r="I20" s="14"/>
      <x:c r="J20" s="14"/>
      <x:c r="K20" s="14"/>
      <x:c r="L20" s="14"/>
      <x:c r="M20" s="15"/>
      <x:c r="N20" s="14"/>
      <x:c r="O20" s="14"/>
      <x:c r="P20" s="15"/>
      <x:c r="Q20" s="30"/>
      <x:c r="R20" s="21" t="str">
        <x:f>IF(COUNTA(D20:Q20)=0,"Unused",IF(OR(E20="",C20="",COUNTIFS($C$7:$C$28,C20)&lt;&gt;1,D20="",AND(F20&lt;&gt;"Included",F20&lt;&gt;"Excluded",F20&lt;&gt;"Shared",F20&lt;&gt;"Unresolved")),"Invalid record",IF(F20="Unresolved","Unresolved perimeter",IF(OR(G20="",H20="",J20="",K20&lt;&gt;"Verified",L20="",NOT(ISNUMBER(M20)),M20&lt;=0,M20&gt;'Dashboard'!$D$7,Q20&lt;&gt;'Dashboard'!$D$14,AND(I20&lt;&gt;"Confirmed",I20&lt;&gt;"Not required"),O20="",NOT(ISNUMBER(P20)),P20&lt;=0),"Open: rights / evidence","Confirmed"))))</x:f>
        <x:v>Unused</x:v>
      </x:c>
      <x:c r="S20" s="2"/>
      <x:c r="T20" s="2"/>
      <x:c r="U20" s="2"/>
      <x:c r="V20" s="2"/>
      <x:c r="W20" s="2"/>
      <x:c r="X20" s="2"/>
      <x:c r="Y20" s="2"/>
      <x:c r="Z20" s="2"/>
      <x:c r="AA20" s="2"/>
      <x:c r="AB20" s="2"/>
      <x:c r="AC20" s="2"/>
      <x:c r="AD20" s="2"/>
      <x:c r="AE20" s="2"/>
      <x:c r="AF20" s="2"/>
      <x:c r="AG20" s="2"/>
      <x:c r="AH20" s="2"/>
    </x:row>
    <x:row r="21" ht="80" customHeight="1">
      <x:c r="A21" s="2"/>
      <x:c r="B21" s="2"/>
      <x:c r="C21" s="14" t="str">
        <x:v>P15</x:v>
      </x:c>
      <x:c r="D21" s="14"/>
      <x:c r="E21" s="14"/>
      <x:c r="F21" s="14"/>
      <x:c r="G21" s="14"/>
      <x:c r="H21" s="14"/>
      <x:c r="I21" s="14"/>
      <x:c r="J21" s="14"/>
      <x:c r="K21" s="14"/>
      <x:c r="L21" s="14"/>
      <x:c r="M21" s="15"/>
      <x:c r="N21" s="14"/>
      <x:c r="O21" s="14"/>
      <x:c r="P21" s="15"/>
      <x:c r="Q21" s="30"/>
      <x:c r="R21" s="21" t="str">
        <x:f>IF(COUNTA(D21:Q21)=0,"Unused",IF(OR(E21="",C21="",COUNTIFS($C$7:$C$28,C21)&lt;&gt;1,D21="",AND(F21&lt;&gt;"Included",F21&lt;&gt;"Excluded",F21&lt;&gt;"Shared",F21&lt;&gt;"Unresolved")),"Invalid record",IF(F21="Unresolved","Unresolved perimeter",IF(OR(G21="",H21="",J21="",K21&lt;&gt;"Verified",L21="",NOT(ISNUMBER(M21)),M21&lt;=0,M21&gt;'Dashboard'!$D$7,Q21&lt;&gt;'Dashboard'!$D$14,AND(I21&lt;&gt;"Confirmed",I21&lt;&gt;"Not required"),O21="",NOT(ISNUMBER(P21)),P21&lt;=0),"Open: rights / evidence","Confirmed"))))</x:f>
        <x:v>Unused</x:v>
      </x:c>
      <x:c r="S21" s="2"/>
      <x:c r="T21" s="2"/>
      <x:c r="U21" s="2"/>
      <x:c r="V21" s="2"/>
      <x:c r="W21" s="2"/>
      <x:c r="X21" s="2"/>
      <x:c r="Y21" s="2"/>
      <x:c r="Z21" s="2"/>
      <x:c r="AA21" s="2"/>
      <x:c r="AB21" s="2"/>
      <x:c r="AC21" s="2"/>
      <x:c r="AD21" s="2"/>
      <x:c r="AE21" s="2"/>
      <x:c r="AF21" s="2"/>
      <x:c r="AG21" s="2"/>
      <x:c r="AH21" s="2"/>
    </x:row>
    <x:row r="22" ht="80" customHeight="1">
      <x:c r="A22" s="2"/>
      <x:c r="B22" s="2"/>
      <x:c r="C22" s="14" t="str">
        <x:v>P16</x:v>
      </x:c>
      <x:c r="D22" s="14"/>
      <x:c r="E22" s="14"/>
      <x:c r="F22" s="14"/>
      <x:c r="G22" s="14"/>
      <x:c r="H22" s="14"/>
      <x:c r="I22" s="14"/>
      <x:c r="J22" s="14"/>
      <x:c r="K22" s="14"/>
      <x:c r="L22" s="14"/>
      <x:c r="M22" s="15"/>
      <x:c r="N22" s="14"/>
      <x:c r="O22" s="14"/>
      <x:c r="P22" s="15"/>
      <x:c r="Q22" s="30"/>
      <x:c r="R22" s="21" t="str">
        <x:f>IF(COUNTA(D22:Q22)=0,"Unused",IF(OR(E22="",C22="",COUNTIFS($C$7:$C$28,C22)&lt;&gt;1,D22="",AND(F22&lt;&gt;"Included",F22&lt;&gt;"Excluded",F22&lt;&gt;"Shared",F22&lt;&gt;"Unresolved")),"Invalid record",IF(F22="Unresolved","Unresolved perimeter",IF(OR(G22="",H22="",J22="",K22&lt;&gt;"Verified",L22="",NOT(ISNUMBER(M22)),M22&lt;=0,M22&gt;'Dashboard'!$D$7,Q22&lt;&gt;'Dashboard'!$D$14,AND(I22&lt;&gt;"Confirmed",I22&lt;&gt;"Not required"),O22="",NOT(ISNUMBER(P22)),P22&lt;=0),"Open: rights / evidence","Confirmed"))))</x:f>
        <x:v>Unused</x:v>
      </x:c>
      <x:c r="S22" s="2"/>
      <x:c r="T22" s="2"/>
      <x:c r="U22" s="2"/>
      <x:c r="V22" s="2"/>
      <x:c r="W22" s="2"/>
      <x:c r="X22" s="2"/>
      <x:c r="Y22" s="2"/>
      <x:c r="Z22" s="2"/>
      <x:c r="AA22" s="2"/>
      <x:c r="AB22" s="2"/>
      <x:c r="AC22" s="2"/>
      <x:c r="AD22" s="2"/>
      <x:c r="AE22" s="2"/>
      <x:c r="AF22" s="2"/>
      <x:c r="AG22" s="2"/>
      <x:c r="AH22" s="2"/>
    </x:row>
    <x:row r="23" ht="80" customHeight="1">
      <x:c r="A23" s="2"/>
      <x:c r="B23" s="2"/>
      <x:c r="C23" s="14" t="str">
        <x:v>P17</x:v>
      </x:c>
      <x:c r="D23" s="14"/>
      <x:c r="E23" s="14"/>
      <x:c r="F23" s="14"/>
      <x:c r="G23" s="14"/>
      <x:c r="H23" s="14"/>
      <x:c r="I23" s="14"/>
      <x:c r="J23" s="14"/>
      <x:c r="K23" s="14"/>
      <x:c r="L23" s="14"/>
      <x:c r="M23" s="15"/>
      <x:c r="N23" s="14"/>
      <x:c r="O23" s="14"/>
      <x:c r="P23" s="15"/>
      <x:c r="Q23" s="30"/>
      <x:c r="R23" s="21" t="str">
        <x:f>IF(COUNTA(D23:Q23)=0,"Unused",IF(OR(E23="",C23="",COUNTIFS($C$7:$C$28,C23)&lt;&gt;1,D23="",AND(F23&lt;&gt;"Included",F23&lt;&gt;"Excluded",F23&lt;&gt;"Shared",F23&lt;&gt;"Unresolved")),"Invalid record",IF(F23="Unresolved","Unresolved perimeter",IF(OR(G23="",H23="",J23="",K23&lt;&gt;"Verified",L23="",NOT(ISNUMBER(M23)),M23&lt;=0,M23&gt;'Dashboard'!$D$7,Q23&lt;&gt;'Dashboard'!$D$14,AND(I23&lt;&gt;"Confirmed",I23&lt;&gt;"Not required"),O23="",NOT(ISNUMBER(P23)),P23&lt;=0),"Open: rights / evidence","Confirmed"))))</x:f>
        <x:v>Unused</x:v>
      </x:c>
      <x:c r="S23" s="2"/>
      <x:c r="T23" s="2"/>
      <x:c r="U23" s="2"/>
      <x:c r="V23" s="2"/>
      <x:c r="W23" s="2"/>
      <x:c r="X23" s="2"/>
      <x:c r="Y23" s="2"/>
      <x:c r="Z23" s="2"/>
      <x:c r="AA23" s="2"/>
      <x:c r="AB23" s="2"/>
      <x:c r="AC23" s="2"/>
      <x:c r="AD23" s="2"/>
      <x:c r="AE23" s="2"/>
      <x:c r="AF23" s="2"/>
      <x:c r="AG23" s="2"/>
      <x:c r="AH23" s="2"/>
    </x:row>
    <x:row r="24" ht="80" customHeight="1">
      <x:c r="A24" s="2"/>
      <x:c r="B24" s="2"/>
      <x:c r="C24" s="14" t="str">
        <x:v>P18</x:v>
      </x:c>
      <x:c r="D24" s="14"/>
      <x:c r="E24" s="14"/>
      <x:c r="F24" s="14"/>
      <x:c r="G24" s="14"/>
      <x:c r="H24" s="14"/>
      <x:c r="I24" s="14"/>
      <x:c r="J24" s="14"/>
      <x:c r="K24" s="14"/>
      <x:c r="L24" s="14"/>
      <x:c r="M24" s="15"/>
      <x:c r="N24" s="14"/>
      <x:c r="O24" s="14"/>
      <x:c r="P24" s="15"/>
      <x:c r="Q24" s="30"/>
      <x:c r="R24" s="21" t="str">
        <x:f>IF(COUNTA(D24:Q24)=0,"Unused",IF(OR(E24="",C24="",COUNTIFS($C$7:$C$28,C24)&lt;&gt;1,D24="",AND(F24&lt;&gt;"Included",F24&lt;&gt;"Excluded",F24&lt;&gt;"Shared",F24&lt;&gt;"Unresolved")),"Invalid record",IF(F24="Unresolved","Unresolved perimeter",IF(OR(G24="",H24="",J24="",K24&lt;&gt;"Verified",L24="",NOT(ISNUMBER(M24)),M24&lt;=0,M24&gt;'Dashboard'!$D$7,Q24&lt;&gt;'Dashboard'!$D$14,AND(I24&lt;&gt;"Confirmed",I24&lt;&gt;"Not required"),O24="",NOT(ISNUMBER(P24)),P24&lt;=0),"Open: rights / evidence","Confirmed"))))</x:f>
        <x:v>Unused</x:v>
      </x:c>
      <x:c r="S24" s="2"/>
      <x:c r="T24" s="2"/>
      <x:c r="U24" s="2"/>
      <x:c r="V24" s="2"/>
      <x:c r="W24" s="2"/>
      <x:c r="X24" s="2"/>
      <x:c r="Y24" s="2"/>
      <x:c r="Z24" s="2"/>
      <x:c r="AA24" s="2"/>
      <x:c r="AB24" s="2"/>
      <x:c r="AC24" s="2"/>
      <x:c r="AD24" s="2"/>
      <x:c r="AE24" s="2"/>
      <x:c r="AF24" s="2"/>
      <x:c r="AG24" s="2"/>
      <x:c r="AH24" s="2"/>
    </x:row>
    <x:row r="25" ht="80" customHeight="1">
      <x:c r="A25" s="2"/>
      <x:c r="B25" s="2"/>
      <x:c r="C25" s="14" t="str">
        <x:v>P19</x:v>
      </x:c>
      <x:c r="D25" s="14"/>
      <x:c r="E25" s="14"/>
      <x:c r="F25" s="14"/>
      <x:c r="G25" s="14"/>
      <x:c r="H25" s="14"/>
      <x:c r="I25" s="14"/>
      <x:c r="J25" s="14"/>
      <x:c r="K25" s="14"/>
      <x:c r="L25" s="14"/>
      <x:c r="M25" s="15"/>
      <x:c r="N25" s="14"/>
      <x:c r="O25" s="14"/>
      <x:c r="P25" s="15"/>
      <x:c r="Q25" s="30"/>
      <x:c r="R25" s="21" t="str">
        <x:f>IF(COUNTA(D25:Q25)=0,"Unused",IF(OR(E25="",C25="",COUNTIFS($C$7:$C$28,C25)&lt;&gt;1,D25="",AND(F25&lt;&gt;"Included",F25&lt;&gt;"Excluded",F25&lt;&gt;"Shared",F25&lt;&gt;"Unresolved")),"Invalid record",IF(F25="Unresolved","Unresolved perimeter",IF(OR(G25="",H25="",J25="",K25&lt;&gt;"Verified",L25="",NOT(ISNUMBER(M25)),M25&lt;=0,M25&gt;'Dashboard'!$D$7,Q25&lt;&gt;'Dashboard'!$D$14,AND(I25&lt;&gt;"Confirmed",I25&lt;&gt;"Not required"),O25="",NOT(ISNUMBER(P25)),P25&lt;=0),"Open: rights / evidence","Confirmed"))))</x:f>
        <x:v>Unused</x:v>
      </x:c>
      <x:c r="S25" s="2"/>
      <x:c r="T25" s="2"/>
      <x:c r="U25" s="2"/>
      <x:c r="V25" s="2"/>
      <x:c r="W25" s="2"/>
      <x:c r="X25" s="2"/>
      <x:c r="Y25" s="2"/>
      <x:c r="Z25" s="2"/>
      <x:c r="AA25" s="2"/>
      <x:c r="AB25" s="2"/>
      <x:c r="AC25" s="2"/>
      <x:c r="AD25" s="2"/>
      <x:c r="AE25" s="2"/>
      <x:c r="AF25" s="2"/>
      <x:c r="AG25" s="2"/>
      <x:c r="AH25" s="2"/>
    </x:row>
    <x:row r="26" ht="80" customHeight="1">
      <x:c r="A26" s="2"/>
      <x:c r="B26" s="2"/>
      <x:c r="C26" s="14" t="str">
        <x:v>P20</x:v>
      </x:c>
      <x:c r="D26" s="14"/>
      <x:c r="E26" s="14"/>
      <x:c r="F26" s="14"/>
      <x:c r="G26" s="14"/>
      <x:c r="H26" s="14"/>
      <x:c r="I26" s="14"/>
      <x:c r="J26" s="14"/>
      <x:c r="K26" s="14"/>
      <x:c r="L26" s="14"/>
      <x:c r="M26" s="15"/>
      <x:c r="N26" s="14"/>
      <x:c r="O26" s="14"/>
      <x:c r="P26" s="15"/>
      <x:c r="Q26" s="30"/>
      <x:c r="R26" s="21" t="str">
        <x:f>IF(COUNTA(D26:Q26)=0,"Unused",IF(OR(E26="",C26="",COUNTIFS($C$7:$C$28,C26)&lt;&gt;1,D26="",AND(F26&lt;&gt;"Included",F26&lt;&gt;"Excluded",F26&lt;&gt;"Shared",F26&lt;&gt;"Unresolved")),"Invalid record",IF(F26="Unresolved","Unresolved perimeter",IF(OR(G26="",H26="",J26="",K26&lt;&gt;"Verified",L26="",NOT(ISNUMBER(M26)),M26&lt;=0,M26&gt;'Dashboard'!$D$7,Q26&lt;&gt;'Dashboard'!$D$14,AND(I26&lt;&gt;"Confirmed",I26&lt;&gt;"Not required"),O26="",NOT(ISNUMBER(P26)),P26&lt;=0),"Open: rights / evidence","Confirmed"))))</x:f>
        <x:v>Unused</x:v>
      </x:c>
      <x:c r="S26" s="2"/>
      <x:c r="T26" s="2"/>
      <x:c r="U26" s="2"/>
      <x:c r="V26" s="2"/>
      <x:c r="W26" s="2"/>
      <x:c r="X26" s="2"/>
      <x:c r="Y26" s="2"/>
      <x:c r="Z26" s="2"/>
      <x:c r="AA26" s="2"/>
      <x:c r="AB26" s="2"/>
      <x:c r="AC26" s="2"/>
      <x:c r="AD26" s="2"/>
      <x:c r="AE26" s="2"/>
      <x:c r="AF26" s="2"/>
      <x:c r="AG26" s="2"/>
      <x:c r="AH26" s="2"/>
    </x:row>
    <x:row r="27" ht="80" customHeight="1">
      <x:c r="A27" s="2"/>
      <x:c r="B27" s="2"/>
      <x:c r="C27" s="14" t="str">
        <x:v>P21</x:v>
      </x:c>
      <x:c r="D27" s="14"/>
      <x:c r="E27" s="14"/>
      <x:c r="F27" s="14"/>
      <x:c r="G27" s="14"/>
      <x:c r="H27" s="14"/>
      <x:c r="I27" s="14"/>
      <x:c r="J27" s="14"/>
      <x:c r="K27" s="14"/>
      <x:c r="L27" s="14"/>
      <x:c r="M27" s="15"/>
      <x:c r="N27" s="14"/>
      <x:c r="O27" s="14"/>
      <x:c r="P27" s="15"/>
      <x:c r="Q27" s="30"/>
      <x:c r="R27" s="21" t="str">
        <x:f>IF(COUNTA(D27:Q27)=0,"Unused",IF(OR(E27="",C27="",COUNTIFS($C$7:$C$28,C27)&lt;&gt;1,D27="",AND(F27&lt;&gt;"Included",F27&lt;&gt;"Excluded",F27&lt;&gt;"Shared",F27&lt;&gt;"Unresolved")),"Invalid record",IF(F27="Unresolved","Unresolved perimeter",IF(OR(G27="",H27="",J27="",K27&lt;&gt;"Verified",L27="",NOT(ISNUMBER(M27)),M27&lt;=0,M27&gt;'Dashboard'!$D$7,Q27&lt;&gt;'Dashboard'!$D$14,AND(I27&lt;&gt;"Confirmed",I27&lt;&gt;"Not required"),O27="",NOT(ISNUMBER(P27)),P27&lt;=0),"Open: rights / evidence","Confirmed"))))</x:f>
        <x:v>Unused</x:v>
      </x:c>
      <x:c r="S27" s="2"/>
      <x:c r="T27" s="2"/>
      <x:c r="U27" s="2"/>
      <x:c r="V27" s="2"/>
      <x:c r="W27" s="2"/>
      <x:c r="X27" s="2"/>
      <x:c r="Y27" s="2"/>
      <x:c r="Z27" s="2"/>
      <x:c r="AA27" s="2"/>
      <x:c r="AB27" s="2"/>
      <x:c r="AC27" s="2"/>
      <x:c r="AD27" s="2"/>
      <x:c r="AE27" s="2"/>
      <x:c r="AF27" s="2"/>
      <x:c r="AG27" s="2"/>
      <x:c r="AH27" s="2"/>
    </x:row>
    <x:row r="28" ht="80" customHeight="1">
      <x:c r="A28" s="2"/>
      <x:c r="B28" s="2"/>
      <x:c r="C28" s="14" t="str">
        <x:v>P22</x:v>
      </x:c>
      <x:c r="D28" s="14"/>
      <x:c r="E28" s="14"/>
      <x:c r="F28" s="14"/>
      <x:c r="G28" s="14"/>
      <x:c r="H28" s="14"/>
      <x:c r="I28" s="14"/>
      <x:c r="J28" s="14"/>
      <x:c r="K28" s="14"/>
      <x:c r="L28" s="14"/>
      <x:c r="M28" s="15"/>
      <x:c r="N28" s="14"/>
      <x:c r="O28" s="14"/>
      <x:c r="P28" s="15"/>
      <x:c r="Q28" s="30"/>
      <x:c r="R28" s="21" t="str">
        <x:f>IF(COUNTA(D28:Q28)=0,"Unused",IF(OR(E28="",C28="",COUNTIFS($C$7:$C$28,C28)&lt;&gt;1,D28="",AND(F28&lt;&gt;"Included",F28&lt;&gt;"Excluded",F28&lt;&gt;"Shared",F28&lt;&gt;"Unresolved")),"Invalid record",IF(F28="Unresolved","Unresolved perimeter",IF(OR(G28="",H28="",J28="",K28&lt;&gt;"Verified",L28="",NOT(ISNUMBER(M28)),M28&lt;=0,M28&gt;'Dashboard'!$D$7,Q28&lt;&gt;'Dashboard'!$D$14,AND(I28&lt;&gt;"Confirmed",I28&lt;&gt;"Not required"),O28="",NOT(ISNUMBER(P28)),P28&lt;=0),"Open: rights / evidence","Confirmed"))))</x:f>
        <x:v>Unused</x:v>
      </x:c>
      <x:c r="S28" s="2"/>
      <x:c r="T28" s="2"/>
      <x:c r="U28" s="2"/>
      <x:c r="V28" s="2"/>
      <x:c r="W28" s="2"/>
      <x:c r="X28" s="2"/>
      <x:c r="Y28" s="2"/>
      <x:c r="Z28" s="2"/>
      <x:c r="AA28" s="2"/>
      <x:c r="AB28" s="2"/>
      <x:c r="AC28" s="2"/>
      <x:c r="AD28" s="2"/>
      <x:c r="AE28" s="2"/>
      <x:c r="AF28" s="2"/>
      <x:c r="AG28" s="2"/>
      <x:c r="AH28" s="2"/>
    </x:row>
    <x:row r="29" ht="24" customHeight="1">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24" customHeight="1">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sheetData>
  <x:conditionalFormatting sqref="R7:R28">
    <x:cfRule type="containsText" dxfId="44" priority="1" operator="containsText" text="Open"/>
    <x:cfRule type="containsText" dxfId="45" priority="2" operator="containsText" text="Invalid"/>
    <x:cfRule type="containsText" dxfId="46" priority="3" operator="containsText" text="Missing"/>
    <x:cfRule type="containsText" dxfId="47" priority="4" operator="containsText" text="Assumption"/>
    <x:cfRule type="containsText" dxfId="48" priority="5" operator="containsText" text="Unknown"/>
    <x:cfRule type="containsText" dxfId="49" priority="6" operator="containsText" text="Overdue"/>
    <x:cfRule type="containsText" dxfId="50" priority="7" operator="containsText" text="Hold"/>
    <x:cfRule type="containsText" dxfId="51" priority="8" operator="containsText" text="Unresolved"/>
    <x:cfRule type="containsText" dxfId="52" priority="9" operator="containsText" text="Review"/>
    <x:cfRule type="containsText" dxfId="53" priority="10" operator="containsText" text="Beyond"/>
    <x:cfRule type="containsText" dxfId="54" priority="11" operator="containsText" text="Failed"/>
  </x:conditionalFormatting>
  <x:dataValidations count="4">
    <x:dataValidation type="list" sqref="D7:D28">
      <x:formula1>"Legal entity,People,Contracts,Customers,Vendors,Systems,Data,IP,Facilities,Shared services,Critical workflows"</x:formula1>
    </x:dataValidation>
    <x:dataValidation type="list" sqref="F7:F28">
      <x:formula1>"Included,Excluded,Shared,Unresolved"</x:formula1>
    </x:dataValidation>
    <x:dataValidation type="list" sqref="I7:I28">
      <x:formula1>"Confirmed,Not required,Pending,Unknown"</x:formula1>
    </x:dataValidation>
    <x:dataValidation type="list" sqref="K7:K28">
      <x:formula1>"Verified,Assumption,Unverified,Conflicting"</x:formula1>
    </x:dataValidation>
  </x:dataValidations>
  <x:pageMargins left="0.7" right="0.7" top="0.75" bottom="0.75" header="0.3" footer="0.3"/>
  <x:tableParts count="1">
    <x:tablePart xmlns:r="http://schemas.openxmlformats.org/officeDocument/2006/relationships" r:id="R14b10f5de2b54bed"/>
  </x:tableParts>
</x:worksheet>
</file>

<file path=xl/worksheets/sheet4.xml><?xml version="1.0" encoding="utf-8"?>
<x:worksheet xmlns:x="http://schemas.openxmlformats.org/spreadsheetml/2006/main">
  <x:sheetViews>
    <x:sheetView showGridLines="0" workbookViewId="0">
      <x:pane xSplit="5" ySplit="6" topLeftCell="F7" activePane="bottomRight" state="frozen"/>
    </x:sheetView>
  </x:sheetViews>
  <x:sheetFormatPr defaultRowHeight="15"/>
  <x:cols>
    <x:col min="1" max="1" width="2.5" hidden="0" customWidth="1"/>
    <x:col min="2" max="2" width="2.5" hidden="0" customWidth="1"/>
    <x:col min="3" max="3" width="14" hidden="0" customWidth="1"/>
    <x:col min="4" max="4" width="13" hidden="0" customWidth="1"/>
    <x:col min="5" max="5" width="13" hidden="0" customWidth="1"/>
    <x:col min="6" max="6" width="19" hidden="0" customWidth="1"/>
    <x:col min="7" max="7" width="13" hidden="0" customWidth="1"/>
    <x:col min="8" max="8" width="13" hidden="0" customWidth="1"/>
    <x:col min="9" max="9" width="25" hidden="0" customWidth="1"/>
    <x:col min="10" max="10" width="39" hidden="0" customWidth="1"/>
    <x:col min="11" max="11" width="17" hidden="0" customWidth="1"/>
    <x:col min="12" max="12" width="18" hidden="0" customWidth="1"/>
    <x:col min="13" max="13" width="36" hidden="0" customWidth="1"/>
    <x:col min="14" max="14" width="15" hidden="0" customWidth="1"/>
    <x:col min="15" max="15" width="38" hidden="0" customWidth="1"/>
    <x:col min="16" max="16" width="15" hidden="0" customWidth="1"/>
    <x:col min="17" max="17" width="15" hidden="0" customWidth="1"/>
    <x:col min="18" max="18" width="24" hidden="0" customWidth="1"/>
    <x:col min="19" max="19" width="27" hidden="0" customWidth="1"/>
    <x:col min="20" max="20" width="27" hidden="0" customWidth="1"/>
    <x:col min="21" max="21" width="27"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2"/>
      <x:c r="B2" s="2"/>
      <x:c r="C2" s="3" t="str">
        <x:v>Dependencies</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2"/>
      <x:c r="B3" s="2"/>
      <x:c r="C3" s="4" t="str">
        <x:v>One row per workflow dependency. Link one asset and, for a TSA route, one service. Reuse IDs across workflows.</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4" customHeight="1">
      <x:c r="A6" s="2"/>
      <x:c r="B6" s="2"/>
      <x:c r="C6" s="8" t="str">
        <x:v>Dependency ID</x:v>
      </x:c>
      <x:c r="D6" s="8" t="str">
        <x:v>Workflow ID</x:v>
      </x:c>
      <x:c r="E6" s="8" t="str">
        <x:v>Perimeter ID</x:v>
      </x:c>
      <x:c r="F6" s="8" t="str">
        <x:v>Continuity route</x:v>
      </x:c>
      <x:c r="G6" s="8" t="str">
        <x:v>TSA ID</x:v>
      </x:c>
      <x:c r="H6" s="8" t="str">
        <x:v>Required?</x:v>
      </x:c>
      <x:c r="I6" s="8" t="str">
        <x:v>Owner</x:v>
      </x:c>
      <x:c r="J6" s="8" t="str">
        <x:v>Day 1 prerequisite / test</x:v>
      </x:c>
      <x:c r="K6" s="8" t="str">
        <x:v>Test result</x:v>
      </x:c>
      <x:c r="L6" s="8" t="str">
        <x:v>Evidence label</x:v>
      </x:c>
      <x:c r="M6" s="8" t="str">
        <x:v>Evidence reference</x:v>
      </x:c>
      <x:c r="N6" s="8" t="str">
        <x:v>Evidence date</x:v>
      </x:c>
      <x:c r="O6" s="8" t="str">
        <x:v>Next action</x:v>
      </x:c>
      <x:c r="P6" s="8" t="str">
        <x:v>Due date</x:v>
      </x:c>
      <x:c r="Q6" s="8" t="str">
        <x:v>Reviewed revision</x:v>
      </x:c>
      <x:c r="R6" s="8" t="str">
        <x:v>Link status</x:v>
      </x:c>
      <x:c r="S6" s="8" t="str">
        <x:v>Perimeter finding</x:v>
      </x:c>
      <x:c r="T6" s="8" t="str">
        <x:v>TSA finding</x:v>
      </x:c>
      <x:c r="U6" s="8" t="str">
        <x:v>Day 1 readiness</x:v>
      </x:c>
      <x:c r="V6" s="2"/>
      <x:c r="W6" s="2"/>
      <x:c r="X6" s="2"/>
      <x:c r="Y6" s="2"/>
      <x:c r="Z6" s="2"/>
      <x:c r="AA6" s="2"/>
      <x:c r="AB6" s="2"/>
      <x:c r="AC6" s="2"/>
      <x:c r="AD6" s="2"/>
      <x:c r="AE6" s="2"/>
      <x:c r="AF6" s="2"/>
      <x:c r="AG6" s="2"/>
      <x:c r="AH6" s="2"/>
    </x:row>
    <x:row r="7" ht="76" customHeight="1">
      <x:c r="A7" s="2"/>
      <x:c r="B7" s="2"/>
      <x:c r="C7" s="14" t="str">
        <x:v>D01</x:v>
      </x:c>
      <x:c r="D7" s="14" t="str">
        <x:v>W01</x:v>
      </x:c>
      <x:c r="E7" s="14" t="str">
        <x:v>P03</x:v>
      </x:c>
      <x:c r="F7" s="14" t="str">
        <x:v>Owned</x:v>
      </x:c>
      <x:c r="G7" s="14"/>
      <x:c r="H7" s="14" t="str">
        <x:v>Yes</x:v>
      </x:c>
      <x:c r="I7" s="14"/>
      <x:c r="J7" s="14" t="str">
        <x:v>Assumption: customer contract continuity</x:v>
      </x:c>
      <x:c r="K7" s="14" t="str">
        <x:v>Unknown</x:v>
      </x:c>
      <x:c r="L7" s="14" t="str">
        <x:v>Assumption</x:v>
      </x:c>
      <x:c r="M7" s="14" t="str">
        <x:v>Fictional dependency example</x:v>
      </x:c>
      <x:c r="N7" s="15" t="n">
        <x:v>46275</x:v>
      </x:c>
      <x:c r="O7" s="14" t="str">
        <x:v>Confirm assignment and customer continuity</x:v>
      </x:c>
      <x:c r="P7" s="15" t="n">
        <x:v>46290</x:v>
      </x:c>
      <x:c r="Q7" s="30" t="n">
        <x:v>1</x:v>
      </x:c>
      <x:c r="R7" s="21" t="str">
        <x:f>IF(COUNTA(D7:Q7)=0,"Unused",IF(OR(C7="",COUNTIFS($C$7:$C$46,C7)&lt;&gt;1,COUNTIFS('Workflows'!$C$7:$C$16,D7,'Workflows'!$D$7:$D$16,"&lt;&gt;")&lt;&gt;1,COUNTIFS('Perimeter'!$C$7:$C$28,E7,'Perimeter'!$E$7:$E$28,"&lt;&gt;")&lt;&gt;1,AND(F7&lt;&gt;"Owned",F7&lt;&gt;"TSA",F7&lt;&gt;"Replace",F7&lt;&gt;"Unresolved"),AND(H7&lt;&gt;"Yes",H7&lt;&gt;"No"),AND(F7="TSA",COUNTIFS('TSA'!$C$7:$C$16,G7,'TSA'!$D$7:$D$16,"&lt;&gt;")&lt;&gt;1),AND(F7&lt;&gt;"TSA",G7&lt;&gt;""),COUNTIFS($D$7:$D$46,D7,$E$7:$E$46,E7)&lt;&gt;1),"Invalid link","Linked"))</x:f>
        <x:v>Linked</x:v>
      </x:c>
      <x:c r="S7" s="21" t="str">
        <x:f>IF(R7&lt;&gt;"Linked",R7,INDEX('Perimeter'!$R$7:$R$28,MATCH(E7,'Perimeter'!$C$7:$C$28,0)))</x:f>
        <x:v>Unresolved perimeter</x:v>
      </x:c>
      <x:c r="T7" s="21" t="str">
        <x:f>IF(R7&lt;&gt;"Linked",R7,IF(F7&lt;&gt;"TSA","No TSA route",INDEX('TSA'!$AE$7:$AE$16,MATCH(G7,'TSA'!$C$7:$C$16,0))))</x:f>
        <x:v>No TSA route</x:v>
      </x:c>
      <x:c r="U7" s="21" t="str">
        <x:f>IF(R7="Unused","Unused",IF(R7&lt;&gt;"Linked",R7,IF(K7="Failed","Hold: dependency test failed",IF(F7="Unresolved","Open: continuity route",IF(OR(S7&lt;&gt;"Confirmed",AND(F7="Owned",INDEX('Perimeter'!$F$7:$F$28,MATCH(E7,'Perimeter'!$C$7:$C$28,0))&lt;&gt;"Included"),AND(F7="TSA",T7&lt;&gt;"Day 1 ready")),"Open: rights / service",IF(OR(I7="",J7="",K7&lt;&gt;"Passed",L7&lt;&gt;"Verified",M7="",NOT(ISNUMBER(N7)),N7&lt;=0,N7&gt;'Dashboard'!$D$7,Q7&lt;&gt;'Dashboard'!$D$14,O7="",NOT(ISNUMBER(P7)),P7&lt;=0),"Open: dependency test","Day 1 ready"))))))</x:f>
        <x:v>Open: rights / service</x:v>
      </x:c>
      <x:c r="V7" s="2"/>
      <x:c r="W7" s="2"/>
      <x:c r="X7" s="2"/>
      <x:c r="Y7" s="2"/>
      <x:c r="Z7" s="2"/>
      <x:c r="AA7" s="2"/>
      <x:c r="AB7" s="2"/>
      <x:c r="AC7" s="2"/>
      <x:c r="AD7" s="2"/>
      <x:c r="AE7" s="2"/>
      <x:c r="AF7" s="2"/>
      <x:c r="AG7" s="2"/>
      <x:c r="AH7" s="2"/>
    </x:row>
    <x:row r="8" ht="76" customHeight="1">
      <x:c r="A8" s="2"/>
      <x:c r="B8" s="2"/>
      <x:c r="C8" s="14" t="str">
        <x:v>D02</x:v>
      </x:c>
      <x:c r="D8" s="14" t="str">
        <x:v>W01</x:v>
      </x:c>
      <x:c r="E8" s="14" t="str">
        <x:v>P06</x:v>
      </x:c>
      <x:c r="F8" s="14" t="str">
        <x:v>TSA</x:v>
      </x:c>
      <x:c r="G8" s="14" t="str">
        <x:v>S01</x:v>
      </x:c>
      <x:c r="H8" s="14" t="str">
        <x:v>Yes</x:v>
      </x:c>
      <x:c r="I8" s="14"/>
      <x:c r="J8" s="14" t="str">
        <x:v>Assumption: order and billing access</x:v>
      </x:c>
      <x:c r="K8" s="14" t="str">
        <x:v>Unknown</x:v>
      </x:c>
      <x:c r="L8" s="14" t="str">
        <x:v>Assumption</x:v>
      </x:c>
      <x:c r="M8" s="14" t="str">
        <x:v>Fictional dependency example</x:v>
      </x:c>
      <x:c r="N8" s="15" t="n">
        <x:v>46275</x:v>
      </x:c>
      <x:c r="O8" s="14" t="str">
        <x:v>Agree service scope and test order to invoice</x:v>
      </x:c>
      <x:c r="P8" s="15" t="n">
        <x:v>46290</x:v>
      </x:c>
      <x:c r="Q8" s="30" t="n">
        <x:v>1</x:v>
      </x:c>
      <x:c r="R8" s="21" t="str">
        <x:f>IF(COUNTA(D8:Q8)=0,"Unused",IF(OR(C8="",COUNTIFS($C$7:$C$46,C8)&lt;&gt;1,COUNTIFS('Workflows'!$C$7:$C$16,D8,'Workflows'!$D$7:$D$16,"&lt;&gt;")&lt;&gt;1,COUNTIFS('Perimeter'!$C$7:$C$28,E8,'Perimeter'!$E$7:$E$28,"&lt;&gt;")&lt;&gt;1,AND(F8&lt;&gt;"Owned",F8&lt;&gt;"TSA",F8&lt;&gt;"Replace",F8&lt;&gt;"Unresolved"),AND(H8&lt;&gt;"Yes",H8&lt;&gt;"No"),AND(F8="TSA",COUNTIFS('TSA'!$C$7:$C$16,G8,'TSA'!$D$7:$D$16,"&lt;&gt;")&lt;&gt;1),AND(F8&lt;&gt;"TSA",G8&lt;&gt;""),COUNTIFS($D$7:$D$46,D8,$E$7:$E$46,E8)&lt;&gt;1),"Invalid link","Linked"))</x:f>
        <x:v>Linked</x:v>
      </x:c>
      <x:c r="S8" s="21" t="str">
        <x:f>IF(R8&lt;&gt;"Linked",R8,INDEX('Perimeter'!$R$7:$R$28,MATCH(E8,'Perimeter'!$C$7:$C$28,0)))</x:f>
        <x:v>Open: rights / evidence</x:v>
      </x:c>
      <x:c r="T8" s="21" t="str">
        <x:f>IF(R8&lt;&gt;"Linked",R8,IF(F8&lt;&gt;"TSA","No TSA route",INDEX('TSA'!$AE$7:$AE$16,MATCH(G8,'TSA'!$C$7:$C$16,0))))</x:f>
        <x:v>Open: Day 1 service</x:v>
      </x:c>
      <x:c r="U8" s="21" t="str">
        <x:f>IF(R8="Unused","Unused",IF(R8&lt;&gt;"Linked",R8,IF(K8="Failed","Hold: dependency test failed",IF(F8="Unresolved","Open: continuity route",IF(OR(S8&lt;&gt;"Confirmed",AND(F8="Owned",INDEX('Perimeter'!$F$7:$F$28,MATCH(E8,'Perimeter'!$C$7:$C$28,0))&lt;&gt;"Included"),AND(F8="TSA",T8&lt;&gt;"Day 1 ready")),"Open: rights / service",IF(OR(I8="",J8="",K8&lt;&gt;"Passed",L8&lt;&gt;"Verified",M8="",NOT(ISNUMBER(N8)),N8&lt;=0,N8&gt;'Dashboard'!$D$7,Q8&lt;&gt;'Dashboard'!$D$14,O8="",NOT(ISNUMBER(P8)),P8&lt;=0),"Open: dependency test","Day 1 ready"))))))</x:f>
        <x:v>Open: rights / service</x:v>
      </x:c>
      <x:c r="V8" s="2"/>
      <x:c r="W8" s="2"/>
      <x:c r="X8" s="2"/>
      <x:c r="Y8" s="2"/>
      <x:c r="Z8" s="2"/>
      <x:c r="AA8" s="2"/>
      <x:c r="AB8" s="2"/>
      <x:c r="AC8" s="2"/>
      <x:c r="AD8" s="2"/>
      <x:c r="AE8" s="2"/>
      <x:c r="AF8" s="2"/>
      <x:c r="AG8" s="2"/>
      <x:c r="AH8" s="2"/>
    </x:row>
    <x:row r="9" ht="76" customHeight="1">
      <x:c r="A9" s="2"/>
      <x:c r="B9" s="2"/>
      <x:c r="C9" s="14" t="str">
        <x:v>D03</x:v>
      </x:c>
      <x:c r="D9" s="14" t="str">
        <x:v>W01</x:v>
      </x:c>
      <x:c r="E9" s="14" t="str">
        <x:v>P07</x:v>
      </x:c>
      <x:c r="F9" s="14" t="str">
        <x:v>TSA</x:v>
      </x:c>
      <x:c r="G9" s="14" t="str">
        <x:v>S01</x:v>
      </x:c>
      <x:c r="H9" s="14" t="str">
        <x:v>Yes</x:v>
      </x:c>
      <x:c r="I9" s="14"/>
      <x:c r="J9" s="14" t="str">
        <x:v>Assumption: data access and permitted use</x:v>
      </x:c>
      <x:c r="K9" s="14" t="str">
        <x:v>Unknown</x:v>
      </x:c>
      <x:c r="L9" s="14" t="str">
        <x:v>Assumption</x:v>
      </x:c>
      <x:c r="M9" s="14" t="str">
        <x:v>Fictional dependency example</x:v>
      </x:c>
      <x:c r="N9" s="15" t="n">
        <x:v>46275</x:v>
      </x:c>
      <x:c r="O9" s="14" t="str">
        <x:v>Verify data rights and access</x:v>
      </x:c>
      <x:c r="P9" s="15" t="n">
        <x:v>46290</x:v>
      </x:c>
      <x:c r="Q9" s="30" t="n">
        <x:v>1</x:v>
      </x:c>
      <x:c r="R9" s="21" t="str">
        <x:f>IF(COUNTA(D9:Q9)=0,"Unused",IF(OR(C9="",COUNTIFS($C$7:$C$46,C9)&lt;&gt;1,COUNTIFS('Workflows'!$C$7:$C$16,D9,'Workflows'!$D$7:$D$16,"&lt;&gt;")&lt;&gt;1,COUNTIFS('Perimeter'!$C$7:$C$28,E9,'Perimeter'!$E$7:$E$28,"&lt;&gt;")&lt;&gt;1,AND(F9&lt;&gt;"Owned",F9&lt;&gt;"TSA",F9&lt;&gt;"Replace",F9&lt;&gt;"Unresolved"),AND(H9&lt;&gt;"Yes",H9&lt;&gt;"No"),AND(F9="TSA",COUNTIFS('TSA'!$C$7:$C$16,G9,'TSA'!$D$7:$D$16,"&lt;&gt;")&lt;&gt;1),AND(F9&lt;&gt;"TSA",G9&lt;&gt;""),COUNTIFS($D$7:$D$46,D9,$E$7:$E$46,E9)&lt;&gt;1),"Invalid link","Linked"))</x:f>
        <x:v>Linked</x:v>
      </x:c>
      <x:c r="S9" s="21" t="str">
        <x:f>IF(R9&lt;&gt;"Linked",R9,INDEX('Perimeter'!$R$7:$R$28,MATCH(E9,'Perimeter'!$C$7:$C$28,0)))</x:f>
        <x:v>Unresolved perimeter</x:v>
      </x:c>
      <x:c r="T9" s="21" t="str">
        <x:f>IF(R9&lt;&gt;"Linked",R9,IF(F9&lt;&gt;"TSA","No TSA route",INDEX('TSA'!$AE$7:$AE$16,MATCH(G9,'TSA'!$C$7:$C$16,0))))</x:f>
        <x:v>Open: Day 1 service</x:v>
      </x:c>
      <x:c r="U9" s="21" t="str">
        <x:f>IF(R9="Unused","Unused",IF(R9&lt;&gt;"Linked",R9,IF(K9="Failed","Hold: dependency test failed",IF(F9="Unresolved","Open: continuity route",IF(OR(S9&lt;&gt;"Confirmed",AND(F9="Owned",INDEX('Perimeter'!$F$7:$F$28,MATCH(E9,'Perimeter'!$C$7:$C$28,0))&lt;&gt;"Included"),AND(F9="TSA",T9&lt;&gt;"Day 1 ready")),"Open: rights / service",IF(OR(I9="",J9="",K9&lt;&gt;"Passed",L9&lt;&gt;"Verified",M9="",NOT(ISNUMBER(N9)),N9&lt;=0,N9&gt;'Dashboard'!$D$7,Q9&lt;&gt;'Dashboard'!$D$14,O9="",NOT(ISNUMBER(P9)),P9&lt;=0),"Open: dependency test","Day 1 ready"))))))</x:f>
        <x:v>Open: rights / service</x:v>
      </x:c>
      <x:c r="V9" s="2"/>
      <x:c r="W9" s="2"/>
      <x:c r="X9" s="2"/>
      <x:c r="Y9" s="2"/>
      <x:c r="Z9" s="2"/>
      <x:c r="AA9" s="2"/>
      <x:c r="AB9" s="2"/>
      <x:c r="AC9" s="2"/>
      <x:c r="AD9" s="2"/>
      <x:c r="AE9" s="2"/>
      <x:c r="AF9" s="2"/>
      <x:c r="AG9" s="2"/>
      <x:c r="AH9" s="2"/>
    </x:row>
    <x:row r="10" ht="76" customHeight="1">
      <x:c r="A10" s="2"/>
      <x:c r="B10" s="2"/>
      <x:c r="C10" s="14" t="str">
        <x:v>D04</x:v>
      </x:c>
      <x:c r="D10" s="14" t="str">
        <x:v>W02</x:v>
      </x:c>
      <x:c r="E10" s="14" t="str">
        <x:v>P02</x:v>
      </x:c>
      <x:c r="F10" s="14" t="str">
        <x:v>Owned</x:v>
      </x:c>
      <x:c r="G10" s="14"/>
      <x:c r="H10" s="14" t="str">
        <x:v>Yes</x:v>
      </x:c>
      <x:c r="I10" s="14"/>
      <x:c r="J10" s="14" t="str">
        <x:v>Assumption: people transfer</x:v>
      </x:c>
      <x:c r="K10" s="14" t="str">
        <x:v>Unknown</x:v>
      </x:c>
      <x:c r="L10" s="14" t="str">
        <x:v>Assumption</x:v>
      </x:c>
      <x:c r="M10" s="14" t="str">
        <x:v>Fictional dependency example</x:v>
      </x:c>
      <x:c r="N10" s="15" t="n">
        <x:v>46275</x:v>
      </x:c>
      <x:c r="O10" s="14" t="str">
        <x:v>Confirm employee transfer and bank access</x:v>
      </x:c>
      <x:c r="P10" s="15" t="n">
        <x:v>46290</x:v>
      </x:c>
      <x:c r="Q10" s="30" t="n">
        <x:v>1</x:v>
      </x:c>
      <x:c r="R10" s="21" t="str">
        <x:f>IF(COUNTA(D10:Q10)=0,"Unused",IF(OR(C10="",COUNTIFS($C$7:$C$46,C10)&lt;&gt;1,COUNTIFS('Workflows'!$C$7:$C$16,D10,'Workflows'!$D$7:$D$16,"&lt;&gt;")&lt;&gt;1,COUNTIFS('Perimeter'!$C$7:$C$28,E10,'Perimeter'!$E$7:$E$28,"&lt;&gt;")&lt;&gt;1,AND(F10&lt;&gt;"Owned",F10&lt;&gt;"TSA",F10&lt;&gt;"Replace",F10&lt;&gt;"Unresolved"),AND(H10&lt;&gt;"Yes",H10&lt;&gt;"No"),AND(F10="TSA",COUNTIFS('TSA'!$C$7:$C$16,G10,'TSA'!$D$7:$D$16,"&lt;&gt;")&lt;&gt;1),AND(F10&lt;&gt;"TSA",G10&lt;&gt;""),COUNTIFS($D$7:$D$46,D10,$E$7:$E$46,E10)&lt;&gt;1),"Invalid link","Linked"))</x:f>
        <x:v>Linked</x:v>
      </x:c>
      <x:c r="S10" s="21" t="str">
        <x:f>IF(R10&lt;&gt;"Linked",R10,INDEX('Perimeter'!$R$7:$R$28,MATCH(E10,'Perimeter'!$C$7:$C$28,0)))</x:f>
        <x:v>Unresolved perimeter</x:v>
      </x:c>
      <x:c r="T10" s="21" t="str">
        <x:f>IF(R10&lt;&gt;"Linked",R10,IF(F10&lt;&gt;"TSA","No TSA route",INDEX('TSA'!$AE$7:$AE$16,MATCH(G10,'TSA'!$C$7:$C$16,0))))</x:f>
        <x:v>No TSA route</x:v>
      </x:c>
      <x:c r="U10" s="21" t="str">
        <x:f>IF(R10="Unused","Unused",IF(R10&lt;&gt;"Linked",R10,IF(K10="Failed","Hold: dependency test failed",IF(F10="Unresolved","Open: continuity route",IF(OR(S10&lt;&gt;"Confirmed",AND(F10="Owned",INDEX('Perimeter'!$F$7:$F$28,MATCH(E10,'Perimeter'!$C$7:$C$28,0))&lt;&gt;"Included"),AND(F10="TSA",T10&lt;&gt;"Day 1 ready")),"Open: rights / service",IF(OR(I10="",J10="",K10&lt;&gt;"Passed",L10&lt;&gt;"Verified",M10="",NOT(ISNUMBER(N10)),N10&lt;=0,N10&gt;'Dashboard'!$D$7,Q10&lt;&gt;'Dashboard'!$D$14,O10="",NOT(ISNUMBER(P10)),P10&lt;=0),"Open: dependency test","Day 1 ready"))))))</x:f>
        <x:v>Open: rights / service</x:v>
      </x:c>
      <x:c r="V10" s="2"/>
      <x:c r="W10" s="2"/>
      <x:c r="X10" s="2"/>
      <x:c r="Y10" s="2"/>
      <x:c r="Z10" s="2"/>
      <x:c r="AA10" s="2"/>
      <x:c r="AB10" s="2"/>
      <x:c r="AC10" s="2"/>
      <x:c r="AD10" s="2"/>
      <x:c r="AE10" s="2"/>
      <x:c r="AF10" s="2"/>
      <x:c r="AG10" s="2"/>
      <x:c r="AH10" s="2"/>
    </x:row>
    <x:row r="11" ht="76" customHeight="1">
      <x:c r="A11" s="2"/>
      <x:c r="B11" s="2"/>
      <x:c r="C11" s="14" t="str">
        <x:v>D05</x:v>
      </x:c>
      <x:c r="D11" s="14" t="str">
        <x:v>W02</x:v>
      </x:c>
      <x:c r="E11" s="14" t="str">
        <x:v>P10</x:v>
      </x:c>
      <x:c r="F11" s="14" t="str">
        <x:v>TSA</x:v>
      </x:c>
      <x:c r="G11" s="14" t="str">
        <x:v>S02</x:v>
      </x:c>
      <x:c r="H11" s="14" t="str">
        <x:v>Yes</x:v>
      </x:c>
      <x:c r="I11" s="14"/>
      <x:c r="J11" s="14" t="str">
        <x:v>Assumption: payroll service continuity</x:v>
      </x:c>
      <x:c r="K11" s="14" t="str">
        <x:v>Unknown</x:v>
      </x:c>
      <x:c r="L11" s="14" t="str">
        <x:v>Assumption</x:v>
      </x:c>
      <x:c r="M11" s="14" t="str">
        <x:v>Fictional dependency example</x:v>
      </x:c>
      <x:c r="N11" s="15" t="n">
        <x:v>46275</x:v>
      </x:c>
      <x:c r="O11" s="14" t="str">
        <x:v>Test payroll file, funding and payment</x:v>
      </x:c>
      <x:c r="P11" s="15" t="n">
        <x:v>46290</x:v>
      </x:c>
      <x:c r="Q11" s="30" t="n">
        <x:v>1</x:v>
      </x:c>
      <x:c r="R11" s="21" t="str">
        <x:f>IF(COUNTA(D11:Q11)=0,"Unused",IF(OR(C11="",COUNTIFS($C$7:$C$46,C11)&lt;&gt;1,COUNTIFS('Workflows'!$C$7:$C$16,D11,'Workflows'!$D$7:$D$16,"&lt;&gt;")&lt;&gt;1,COUNTIFS('Perimeter'!$C$7:$C$28,E11,'Perimeter'!$E$7:$E$28,"&lt;&gt;")&lt;&gt;1,AND(F11&lt;&gt;"Owned",F11&lt;&gt;"TSA",F11&lt;&gt;"Replace",F11&lt;&gt;"Unresolved"),AND(H11&lt;&gt;"Yes",H11&lt;&gt;"No"),AND(F11="TSA",COUNTIFS('TSA'!$C$7:$C$16,G11,'TSA'!$D$7:$D$16,"&lt;&gt;")&lt;&gt;1),AND(F11&lt;&gt;"TSA",G11&lt;&gt;""),COUNTIFS($D$7:$D$46,D11,$E$7:$E$46,E11)&lt;&gt;1),"Invalid link","Linked"))</x:f>
        <x:v>Linked</x:v>
      </x:c>
      <x:c r="S11" s="21" t="str">
        <x:f>IF(R11&lt;&gt;"Linked",R11,INDEX('Perimeter'!$R$7:$R$28,MATCH(E11,'Perimeter'!$C$7:$C$28,0)))</x:f>
        <x:v>Open: rights / evidence</x:v>
      </x:c>
      <x:c r="T11" s="21" t="str">
        <x:f>IF(R11&lt;&gt;"Linked",R11,IF(F11&lt;&gt;"TSA","No TSA route",INDEX('TSA'!$AE$7:$AE$16,MATCH(G11,'TSA'!$C$7:$C$16,0))))</x:f>
        <x:v>Open: Day 1 service</x:v>
      </x:c>
      <x:c r="U11" s="21" t="str">
        <x:f>IF(R11="Unused","Unused",IF(R11&lt;&gt;"Linked",R11,IF(K11="Failed","Hold: dependency test failed",IF(F11="Unresolved","Open: continuity route",IF(OR(S11&lt;&gt;"Confirmed",AND(F11="Owned",INDEX('Perimeter'!$F$7:$F$28,MATCH(E11,'Perimeter'!$C$7:$C$28,0))&lt;&gt;"Included"),AND(F11="TSA",T11&lt;&gt;"Day 1 ready")),"Open: rights / service",IF(OR(I11="",J11="",K11&lt;&gt;"Passed",L11&lt;&gt;"Verified",M11="",NOT(ISNUMBER(N11)),N11&lt;=0,N11&gt;'Dashboard'!$D$7,Q11&lt;&gt;'Dashboard'!$D$14,O11="",NOT(ISNUMBER(P11)),P11&lt;=0),"Open: dependency test","Day 1 ready"))))))</x:f>
        <x:v>Open: rights / service</x:v>
      </x:c>
      <x:c r="V11" s="2"/>
      <x:c r="W11" s="2"/>
      <x:c r="X11" s="2"/>
      <x:c r="Y11" s="2"/>
      <x:c r="Z11" s="2"/>
      <x:c r="AA11" s="2"/>
      <x:c r="AB11" s="2"/>
      <x:c r="AC11" s="2"/>
      <x:c r="AD11" s="2"/>
      <x:c r="AE11" s="2"/>
      <x:c r="AF11" s="2"/>
      <x:c r="AG11" s="2"/>
      <x:c r="AH11" s="2"/>
    </x:row>
    <x:row r="12" ht="76" customHeight="1">
      <x:c r="A12" s="2"/>
      <x:c r="B12" s="2"/>
      <x:c r="C12" s="14" t="str">
        <x:v>D06</x:v>
      </x:c>
      <x:c r="D12" s="14"/>
      <x:c r="E12" s="14"/>
      <x:c r="F12" s="14"/>
      <x:c r="G12" s="14"/>
      <x:c r="H12" s="14"/>
      <x:c r="I12" s="14"/>
      <x:c r="J12" s="14"/>
      <x:c r="K12" s="14"/>
      <x:c r="L12" s="14"/>
      <x:c r="M12" s="14"/>
      <x:c r="N12" s="15"/>
      <x:c r="O12" s="14"/>
      <x:c r="P12" s="15"/>
      <x:c r="Q12" s="30"/>
      <x:c r="R12" s="21" t="str">
        <x:f>IF(COUNTA(D12:Q12)=0,"Unused",IF(OR(C12="",COUNTIFS($C$7:$C$46,C12)&lt;&gt;1,COUNTIFS('Workflows'!$C$7:$C$16,D12,'Workflows'!$D$7:$D$16,"&lt;&gt;")&lt;&gt;1,COUNTIFS('Perimeter'!$C$7:$C$28,E12,'Perimeter'!$E$7:$E$28,"&lt;&gt;")&lt;&gt;1,AND(F12&lt;&gt;"Owned",F12&lt;&gt;"TSA",F12&lt;&gt;"Replace",F12&lt;&gt;"Unresolved"),AND(H12&lt;&gt;"Yes",H12&lt;&gt;"No"),AND(F12="TSA",COUNTIFS('TSA'!$C$7:$C$16,G12,'TSA'!$D$7:$D$16,"&lt;&gt;")&lt;&gt;1),AND(F12&lt;&gt;"TSA",G12&lt;&gt;""),COUNTIFS($D$7:$D$46,D12,$E$7:$E$46,E12)&lt;&gt;1),"Invalid link","Linked"))</x:f>
        <x:v>Unused</x:v>
      </x:c>
      <x:c r="S12" s="21" t="str">
        <x:f>IF(R12&lt;&gt;"Linked",R12,INDEX('Perimeter'!$R$7:$R$28,MATCH(E12,'Perimeter'!$C$7:$C$28,0)))</x:f>
        <x:v>Unused</x:v>
      </x:c>
      <x:c r="T12" s="21" t="str">
        <x:f>IF(R12&lt;&gt;"Linked",R12,IF(F12&lt;&gt;"TSA","No TSA route",INDEX('TSA'!$AE$7:$AE$16,MATCH(G12,'TSA'!$C$7:$C$16,0))))</x:f>
        <x:v>Unused</x:v>
      </x:c>
      <x:c r="U12" s="21" t="str">
        <x:f>IF(R12="Unused","Unused",IF(R12&lt;&gt;"Linked",R12,IF(K12="Failed","Hold: dependency test failed",IF(F12="Unresolved","Open: continuity route",IF(OR(S12&lt;&gt;"Confirmed",AND(F12="Owned",INDEX('Perimeter'!$F$7:$F$28,MATCH(E12,'Perimeter'!$C$7:$C$28,0))&lt;&gt;"Included"),AND(F12="TSA",T12&lt;&gt;"Day 1 ready")),"Open: rights / service",IF(OR(I12="",J12="",K12&lt;&gt;"Passed",L12&lt;&gt;"Verified",M12="",NOT(ISNUMBER(N12)),N12&lt;=0,N12&gt;'Dashboard'!$D$7,Q12&lt;&gt;'Dashboard'!$D$14,O12="",NOT(ISNUMBER(P12)),P12&lt;=0),"Open: dependency test","Day 1 ready"))))))</x:f>
        <x:v>Unused</x:v>
      </x:c>
      <x:c r="V12" s="2"/>
      <x:c r="W12" s="2"/>
      <x:c r="X12" s="2"/>
      <x:c r="Y12" s="2"/>
      <x:c r="Z12" s="2"/>
      <x:c r="AA12" s="2"/>
      <x:c r="AB12" s="2"/>
      <x:c r="AC12" s="2"/>
      <x:c r="AD12" s="2"/>
      <x:c r="AE12" s="2"/>
      <x:c r="AF12" s="2"/>
      <x:c r="AG12" s="2"/>
      <x:c r="AH12" s="2"/>
    </x:row>
    <x:row r="13" ht="76" customHeight="1">
      <x:c r="A13" s="2"/>
      <x:c r="B13" s="2"/>
      <x:c r="C13" s="14" t="str">
        <x:v>D07</x:v>
      </x:c>
      <x:c r="D13" s="14"/>
      <x:c r="E13" s="14"/>
      <x:c r="F13" s="14"/>
      <x:c r="G13" s="14"/>
      <x:c r="H13" s="14"/>
      <x:c r="I13" s="14"/>
      <x:c r="J13" s="14"/>
      <x:c r="K13" s="14"/>
      <x:c r="L13" s="14"/>
      <x:c r="M13" s="14"/>
      <x:c r="N13" s="15"/>
      <x:c r="O13" s="14"/>
      <x:c r="P13" s="15"/>
      <x:c r="Q13" s="30"/>
      <x:c r="R13" s="21" t="str">
        <x:f>IF(COUNTA(D13:Q13)=0,"Unused",IF(OR(C13="",COUNTIFS($C$7:$C$46,C13)&lt;&gt;1,COUNTIFS('Workflows'!$C$7:$C$16,D13,'Workflows'!$D$7:$D$16,"&lt;&gt;")&lt;&gt;1,COUNTIFS('Perimeter'!$C$7:$C$28,E13,'Perimeter'!$E$7:$E$28,"&lt;&gt;")&lt;&gt;1,AND(F13&lt;&gt;"Owned",F13&lt;&gt;"TSA",F13&lt;&gt;"Replace",F13&lt;&gt;"Unresolved"),AND(H13&lt;&gt;"Yes",H13&lt;&gt;"No"),AND(F13="TSA",COUNTIFS('TSA'!$C$7:$C$16,G13,'TSA'!$D$7:$D$16,"&lt;&gt;")&lt;&gt;1),AND(F13&lt;&gt;"TSA",G13&lt;&gt;""),COUNTIFS($D$7:$D$46,D13,$E$7:$E$46,E13)&lt;&gt;1),"Invalid link","Linked"))</x:f>
        <x:v>Unused</x:v>
      </x:c>
      <x:c r="S13" s="21" t="str">
        <x:f>IF(R13&lt;&gt;"Linked",R13,INDEX('Perimeter'!$R$7:$R$28,MATCH(E13,'Perimeter'!$C$7:$C$28,0)))</x:f>
        <x:v>Unused</x:v>
      </x:c>
      <x:c r="T13" s="21" t="str">
        <x:f>IF(R13&lt;&gt;"Linked",R13,IF(F13&lt;&gt;"TSA","No TSA route",INDEX('TSA'!$AE$7:$AE$16,MATCH(G13,'TSA'!$C$7:$C$16,0))))</x:f>
        <x:v>Unused</x:v>
      </x:c>
      <x:c r="U13" s="21" t="str">
        <x:f>IF(R13="Unused","Unused",IF(R13&lt;&gt;"Linked",R13,IF(K13="Failed","Hold: dependency test failed",IF(F13="Unresolved","Open: continuity route",IF(OR(S13&lt;&gt;"Confirmed",AND(F13="Owned",INDEX('Perimeter'!$F$7:$F$28,MATCH(E13,'Perimeter'!$C$7:$C$28,0))&lt;&gt;"Included"),AND(F13="TSA",T13&lt;&gt;"Day 1 ready")),"Open: rights / service",IF(OR(I13="",J13="",K13&lt;&gt;"Passed",L13&lt;&gt;"Verified",M13="",NOT(ISNUMBER(N13)),N13&lt;=0,N13&gt;'Dashboard'!$D$7,Q13&lt;&gt;'Dashboard'!$D$14,O13="",NOT(ISNUMBER(P13)),P13&lt;=0),"Open: dependency test","Day 1 ready"))))))</x:f>
        <x:v>Unused</x:v>
      </x:c>
      <x:c r="V13" s="2"/>
      <x:c r="W13" s="2"/>
      <x:c r="X13" s="2"/>
      <x:c r="Y13" s="2"/>
      <x:c r="Z13" s="2"/>
      <x:c r="AA13" s="2"/>
      <x:c r="AB13" s="2"/>
      <x:c r="AC13" s="2"/>
      <x:c r="AD13" s="2"/>
      <x:c r="AE13" s="2"/>
      <x:c r="AF13" s="2"/>
      <x:c r="AG13" s="2"/>
      <x:c r="AH13" s="2"/>
    </x:row>
    <x:row r="14" ht="76" customHeight="1">
      <x:c r="A14" s="2"/>
      <x:c r="B14" s="2"/>
      <x:c r="C14" s="14" t="str">
        <x:v>D08</x:v>
      </x:c>
      <x:c r="D14" s="14"/>
      <x:c r="E14" s="14"/>
      <x:c r="F14" s="14"/>
      <x:c r="G14" s="14"/>
      <x:c r="H14" s="14"/>
      <x:c r="I14" s="14"/>
      <x:c r="J14" s="14"/>
      <x:c r="K14" s="14"/>
      <x:c r="L14" s="14"/>
      <x:c r="M14" s="14"/>
      <x:c r="N14" s="15"/>
      <x:c r="O14" s="14"/>
      <x:c r="P14" s="15"/>
      <x:c r="Q14" s="30"/>
      <x:c r="R14" s="21" t="str">
        <x:f>IF(COUNTA(D14:Q14)=0,"Unused",IF(OR(C14="",COUNTIFS($C$7:$C$46,C14)&lt;&gt;1,COUNTIFS('Workflows'!$C$7:$C$16,D14,'Workflows'!$D$7:$D$16,"&lt;&gt;")&lt;&gt;1,COUNTIFS('Perimeter'!$C$7:$C$28,E14,'Perimeter'!$E$7:$E$28,"&lt;&gt;")&lt;&gt;1,AND(F14&lt;&gt;"Owned",F14&lt;&gt;"TSA",F14&lt;&gt;"Replace",F14&lt;&gt;"Unresolved"),AND(H14&lt;&gt;"Yes",H14&lt;&gt;"No"),AND(F14="TSA",COUNTIFS('TSA'!$C$7:$C$16,G14,'TSA'!$D$7:$D$16,"&lt;&gt;")&lt;&gt;1),AND(F14&lt;&gt;"TSA",G14&lt;&gt;""),COUNTIFS($D$7:$D$46,D14,$E$7:$E$46,E14)&lt;&gt;1),"Invalid link","Linked"))</x:f>
        <x:v>Unused</x:v>
      </x:c>
      <x:c r="S14" s="21" t="str">
        <x:f>IF(R14&lt;&gt;"Linked",R14,INDEX('Perimeter'!$R$7:$R$28,MATCH(E14,'Perimeter'!$C$7:$C$28,0)))</x:f>
        <x:v>Unused</x:v>
      </x:c>
      <x:c r="T14" s="21" t="str">
        <x:f>IF(R14&lt;&gt;"Linked",R14,IF(F14&lt;&gt;"TSA","No TSA route",INDEX('TSA'!$AE$7:$AE$16,MATCH(G14,'TSA'!$C$7:$C$16,0))))</x:f>
        <x:v>Unused</x:v>
      </x:c>
      <x:c r="U14" s="21" t="str">
        <x:f>IF(R14="Unused","Unused",IF(R14&lt;&gt;"Linked",R14,IF(K14="Failed","Hold: dependency test failed",IF(F14="Unresolved","Open: continuity route",IF(OR(S14&lt;&gt;"Confirmed",AND(F14="Owned",INDEX('Perimeter'!$F$7:$F$28,MATCH(E14,'Perimeter'!$C$7:$C$28,0))&lt;&gt;"Included"),AND(F14="TSA",T14&lt;&gt;"Day 1 ready")),"Open: rights / service",IF(OR(I14="",J14="",K14&lt;&gt;"Passed",L14&lt;&gt;"Verified",M14="",NOT(ISNUMBER(N14)),N14&lt;=0,N14&gt;'Dashboard'!$D$7,Q14&lt;&gt;'Dashboard'!$D$14,O14="",NOT(ISNUMBER(P14)),P14&lt;=0),"Open: dependency test","Day 1 ready"))))))</x:f>
        <x:v>Unused</x:v>
      </x:c>
      <x:c r="V14" s="2"/>
      <x:c r="W14" s="2"/>
      <x:c r="X14" s="2"/>
      <x:c r="Y14" s="2"/>
      <x:c r="Z14" s="2"/>
      <x:c r="AA14" s="2"/>
      <x:c r="AB14" s="2"/>
      <x:c r="AC14" s="2"/>
      <x:c r="AD14" s="2"/>
      <x:c r="AE14" s="2"/>
      <x:c r="AF14" s="2"/>
      <x:c r="AG14" s="2"/>
      <x:c r="AH14" s="2"/>
    </x:row>
    <x:row r="15" ht="76" customHeight="1">
      <x:c r="A15" s="2"/>
      <x:c r="B15" s="2"/>
      <x:c r="C15" s="14" t="str">
        <x:v>D09</x:v>
      </x:c>
      <x:c r="D15" s="14"/>
      <x:c r="E15" s="14"/>
      <x:c r="F15" s="14"/>
      <x:c r="G15" s="14"/>
      <x:c r="H15" s="14"/>
      <x:c r="I15" s="14"/>
      <x:c r="J15" s="14"/>
      <x:c r="K15" s="14"/>
      <x:c r="L15" s="14"/>
      <x:c r="M15" s="14"/>
      <x:c r="N15" s="15"/>
      <x:c r="O15" s="14"/>
      <x:c r="P15" s="15"/>
      <x:c r="Q15" s="30"/>
      <x:c r="R15" s="21" t="str">
        <x:f>IF(COUNTA(D15:Q15)=0,"Unused",IF(OR(C15="",COUNTIFS($C$7:$C$46,C15)&lt;&gt;1,COUNTIFS('Workflows'!$C$7:$C$16,D15,'Workflows'!$D$7:$D$16,"&lt;&gt;")&lt;&gt;1,COUNTIFS('Perimeter'!$C$7:$C$28,E15,'Perimeter'!$E$7:$E$28,"&lt;&gt;")&lt;&gt;1,AND(F15&lt;&gt;"Owned",F15&lt;&gt;"TSA",F15&lt;&gt;"Replace",F15&lt;&gt;"Unresolved"),AND(H15&lt;&gt;"Yes",H15&lt;&gt;"No"),AND(F15="TSA",COUNTIFS('TSA'!$C$7:$C$16,G15,'TSA'!$D$7:$D$16,"&lt;&gt;")&lt;&gt;1),AND(F15&lt;&gt;"TSA",G15&lt;&gt;""),COUNTIFS($D$7:$D$46,D15,$E$7:$E$46,E15)&lt;&gt;1),"Invalid link","Linked"))</x:f>
        <x:v>Unused</x:v>
      </x:c>
      <x:c r="S15" s="21" t="str">
        <x:f>IF(R15&lt;&gt;"Linked",R15,INDEX('Perimeter'!$R$7:$R$28,MATCH(E15,'Perimeter'!$C$7:$C$28,0)))</x:f>
        <x:v>Unused</x:v>
      </x:c>
      <x:c r="T15" s="21" t="str">
        <x:f>IF(R15&lt;&gt;"Linked",R15,IF(F15&lt;&gt;"TSA","No TSA route",INDEX('TSA'!$AE$7:$AE$16,MATCH(G15,'TSA'!$C$7:$C$16,0))))</x:f>
        <x:v>Unused</x:v>
      </x:c>
      <x:c r="U15" s="21" t="str">
        <x:f>IF(R15="Unused","Unused",IF(R15&lt;&gt;"Linked",R15,IF(K15="Failed","Hold: dependency test failed",IF(F15="Unresolved","Open: continuity route",IF(OR(S15&lt;&gt;"Confirmed",AND(F15="Owned",INDEX('Perimeter'!$F$7:$F$28,MATCH(E15,'Perimeter'!$C$7:$C$28,0))&lt;&gt;"Included"),AND(F15="TSA",T15&lt;&gt;"Day 1 ready")),"Open: rights / service",IF(OR(I15="",J15="",K15&lt;&gt;"Passed",L15&lt;&gt;"Verified",M15="",NOT(ISNUMBER(N15)),N15&lt;=0,N15&gt;'Dashboard'!$D$7,Q15&lt;&gt;'Dashboard'!$D$14,O15="",NOT(ISNUMBER(P15)),P15&lt;=0),"Open: dependency test","Day 1 ready"))))))</x:f>
        <x:v>Unused</x:v>
      </x:c>
      <x:c r="V15" s="2"/>
      <x:c r="W15" s="2"/>
      <x:c r="X15" s="2"/>
      <x:c r="Y15" s="2"/>
      <x:c r="Z15" s="2"/>
      <x:c r="AA15" s="2"/>
      <x:c r="AB15" s="2"/>
      <x:c r="AC15" s="2"/>
      <x:c r="AD15" s="2"/>
      <x:c r="AE15" s="2"/>
      <x:c r="AF15" s="2"/>
      <x:c r="AG15" s="2"/>
      <x:c r="AH15" s="2"/>
    </x:row>
    <x:row r="16" ht="76" customHeight="1">
      <x:c r="A16" s="2"/>
      <x:c r="B16" s="2"/>
      <x:c r="C16" s="14" t="str">
        <x:v>D10</x:v>
      </x:c>
      <x:c r="D16" s="14"/>
      <x:c r="E16" s="14"/>
      <x:c r="F16" s="14"/>
      <x:c r="G16" s="14"/>
      <x:c r="H16" s="14"/>
      <x:c r="I16" s="14"/>
      <x:c r="J16" s="14"/>
      <x:c r="K16" s="14"/>
      <x:c r="L16" s="14"/>
      <x:c r="M16" s="14"/>
      <x:c r="N16" s="15"/>
      <x:c r="O16" s="14"/>
      <x:c r="P16" s="15"/>
      <x:c r="Q16" s="30"/>
      <x:c r="R16" s="21" t="str">
        <x:f>IF(COUNTA(D16:Q16)=0,"Unused",IF(OR(C16="",COUNTIFS($C$7:$C$46,C16)&lt;&gt;1,COUNTIFS('Workflows'!$C$7:$C$16,D16,'Workflows'!$D$7:$D$16,"&lt;&gt;")&lt;&gt;1,COUNTIFS('Perimeter'!$C$7:$C$28,E16,'Perimeter'!$E$7:$E$28,"&lt;&gt;")&lt;&gt;1,AND(F16&lt;&gt;"Owned",F16&lt;&gt;"TSA",F16&lt;&gt;"Replace",F16&lt;&gt;"Unresolved"),AND(H16&lt;&gt;"Yes",H16&lt;&gt;"No"),AND(F16="TSA",COUNTIFS('TSA'!$C$7:$C$16,G16,'TSA'!$D$7:$D$16,"&lt;&gt;")&lt;&gt;1),AND(F16&lt;&gt;"TSA",G16&lt;&gt;""),COUNTIFS($D$7:$D$46,D16,$E$7:$E$46,E16)&lt;&gt;1),"Invalid link","Linked"))</x:f>
        <x:v>Unused</x:v>
      </x:c>
      <x:c r="S16" s="21" t="str">
        <x:f>IF(R16&lt;&gt;"Linked",R16,INDEX('Perimeter'!$R$7:$R$28,MATCH(E16,'Perimeter'!$C$7:$C$28,0)))</x:f>
        <x:v>Unused</x:v>
      </x:c>
      <x:c r="T16" s="21" t="str">
        <x:f>IF(R16&lt;&gt;"Linked",R16,IF(F16&lt;&gt;"TSA","No TSA route",INDEX('TSA'!$AE$7:$AE$16,MATCH(G16,'TSA'!$C$7:$C$16,0))))</x:f>
        <x:v>Unused</x:v>
      </x:c>
      <x:c r="U16" s="21" t="str">
        <x:f>IF(R16="Unused","Unused",IF(R16&lt;&gt;"Linked",R16,IF(K16="Failed","Hold: dependency test failed",IF(F16="Unresolved","Open: continuity route",IF(OR(S16&lt;&gt;"Confirmed",AND(F16="Owned",INDEX('Perimeter'!$F$7:$F$28,MATCH(E16,'Perimeter'!$C$7:$C$28,0))&lt;&gt;"Included"),AND(F16="TSA",T16&lt;&gt;"Day 1 ready")),"Open: rights / service",IF(OR(I16="",J16="",K16&lt;&gt;"Passed",L16&lt;&gt;"Verified",M16="",NOT(ISNUMBER(N16)),N16&lt;=0,N16&gt;'Dashboard'!$D$7,Q16&lt;&gt;'Dashboard'!$D$14,O16="",NOT(ISNUMBER(P16)),P16&lt;=0),"Open: dependency test","Day 1 ready"))))))</x:f>
        <x:v>Unused</x:v>
      </x:c>
      <x:c r="V16" s="2"/>
      <x:c r="W16" s="2"/>
      <x:c r="X16" s="2"/>
      <x:c r="Y16" s="2"/>
      <x:c r="Z16" s="2"/>
      <x:c r="AA16" s="2"/>
      <x:c r="AB16" s="2"/>
      <x:c r="AC16" s="2"/>
      <x:c r="AD16" s="2"/>
      <x:c r="AE16" s="2"/>
      <x:c r="AF16" s="2"/>
      <x:c r="AG16" s="2"/>
      <x:c r="AH16" s="2"/>
    </x:row>
    <x:row r="17" ht="76" customHeight="1">
      <x:c r="A17" s="2"/>
      <x:c r="B17" s="2"/>
      <x:c r="C17" s="14" t="str">
        <x:v>D11</x:v>
      </x:c>
      <x:c r="D17" s="14"/>
      <x:c r="E17" s="14"/>
      <x:c r="F17" s="14"/>
      <x:c r="G17" s="14"/>
      <x:c r="H17" s="14"/>
      <x:c r="I17" s="14"/>
      <x:c r="J17" s="14"/>
      <x:c r="K17" s="14"/>
      <x:c r="L17" s="14"/>
      <x:c r="M17" s="14"/>
      <x:c r="N17" s="15"/>
      <x:c r="O17" s="14"/>
      <x:c r="P17" s="15"/>
      <x:c r="Q17" s="30"/>
      <x:c r="R17" s="21" t="str">
        <x:f>IF(COUNTA(D17:Q17)=0,"Unused",IF(OR(C17="",COUNTIFS($C$7:$C$46,C17)&lt;&gt;1,COUNTIFS('Workflows'!$C$7:$C$16,D17,'Workflows'!$D$7:$D$16,"&lt;&gt;")&lt;&gt;1,COUNTIFS('Perimeter'!$C$7:$C$28,E17,'Perimeter'!$E$7:$E$28,"&lt;&gt;")&lt;&gt;1,AND(F17&lt;&gt;"Owned",F17&lt;&gt;"TSA",F17&lt;&gt;"Replace",F17&lt;&gt;"Unresolved"),AND(H17&lt;&gt;"Yes",H17&lt;&gt;"No"),AND(F17="TSA",COUNTIFS('TSA'!$C$7:$C$16,G17,'TSA'!$D$7:$D$16,"&lt;&gt;")&lt;&gt;1),AND(F17&lt;&gt;"TSA",G17&lt;&gt;""),COUNTIFS($D$7:$D$46,D17,$E$7:$E$46,E17)&lt;&gt;1),"Invalid link","Linked"))</x:f>
        <x:v>Unused</x:v>
      </x:c>
      <x:c r="S17" s="21" t="str">
        <x:f>IF(R17&lt;&gt;"Linked",R17,INDEX('Perimeter'!$R$7:$R$28,MATCH(E17,'Perimeter'!$C$7:$C$28,0)))</x:f>
        <x:v>Unused</x:v>
      </x:c>
      <x:c r="T17" s="21" t="str">
        <x:f>IF(R17&lt;&gt;"Linked",R17,IF(F17&lt;&gt;"TSA","No TSA route",INDEX('TSA'!$AE$7:$AE$16,MATCH(G17,'TSA'!$C$7:$C$16,0))))</x:f>
        <x:v>Unused</x:v>
      </x:c>
      <x:c r="U17" s="21" t="str">
        <x:f>IF(R17="Unused","Unused",IF(R17&lt;&gt;"Linked",R17,IF(K17="Failed","Hold: dependency test failed",IF(F17="Unresolved","Open: continuity route",IF(OR(S17&lt;&gt;"Confirmed",AND(F17="Owned",INDEX('Perimeter'!$F$7:$F$28,MATCH(E17,'Perimeter'!$C$7:$C$28,0))&lt;&gt;"Included"),AND(F17="TSA",T17&lt;&gt;"Day 1 ready")),"Open: rights / service",IF(OR(I17="",J17="",K17&lt;&gt;"Passed",L17&lt;&gt;"Verified",M17="",NOT(ISNUMBER(N17)),N17&lt;=0,N17&gt;'Dashboard'!$D$7,Q17&lt;&gt;'Dashboard'!$D$14,O17="",NOT(ISNUMBER(P17)),P17&lt;=0),"Open: dependency test","Day 1 ready"))))))</x:f>
        <x:v>Unused</x:v>
      </x:c>
      <x:c r="V17" s="2"/>
      <x:c r="W17" s="2"/>
      <x:c r="X17" s="2"/>
      <x:c r="Y17" s="2"/>
      <x:c r="Z17" s="2"/>
      <x:c r="AA17" s="2"/>
      <x:c r="AB17" s="2"/>
      <x:c r="AC17" s="2"/>
      <x:c r="AD17" s="2"/>
      <x:c r="AE17" s="2"/>
      <x:c r="AF17" s="2"/>
      <x:c r="AG17" s="2"/>
      <x:c r="AH17" s="2"/>
    </x:row>
    <x:row r="18" ht="76" customHeight="1">
      <x:c r="A18" s="2"/>
      <x:c r="B18" s="2"/>
      <x:c r="C18" s="14" t="str">
        <x:v>D12</x:v>
      </x:c>
      <x:c r="D18" s="14"/>
      <x:c r="E18" s="14"/>
      <x:c r="F18" s="14"/>
      <x:c r="G18" s="14"/>
      <x:c r="H18" s="14"/>
      <x:c r="I18" s="14"/>
      <x:c r="J18" s="14"/>
      <x:c r="K18" s="14"/>
      <x:c r="L18" s="14"/>
      <x:c r="M18" s="14"/>
      <x:c r="N18" s="15"/>
      <x:c r="O18" s="14"/>
      <x:c r="P18" s="15"/>
      <x:c r="Q18" s="30"/>
      <x:c r="R18" s="21" t="str">
        <x:f>IF(COUNTA(D18:Q18)=0,"Unused",IF(OR(C18="",COUNTIFS($C$7:$C$46,C18)&lt;&gt;1,COUNTIFS('Workflows'!$C$7:$C$16,D18,'Workflows'!$D$7:$D$16,"&lt;&gt;")&lt;&gt;1,COUNTIFS('Perimeter'!$C$7:$C$28,E18,'Perimeter'!$E$7:$E$28,"&lt;&gt;")&lt;&gt;1,AND(F18&lt;&gt;"Owned",F18&lt;&gt;"TSA",F18&lt;&gt;"Replace",F18&lt;&gt;"Unresolved"),AND(H18&lt;&gt;"Yes",H18&lt;&gt;"No"),AND(F18="TSA",COUNTIFS('TSA'!$C$7:$C$16,G18,'TSA'!$D$7:$D$16,"&lt;&gt;")&lt;&gt;1),AND(F18&lt;&gt;"TSA",G18&lt;&gt;""),COUNTIFS($D$7:$D$46,D18,$E$7:$E$46,E18)&lt;&gt;1),"Invalid link","Linked"))</x:f>
        <x:v>Unused</x:v>
      </x:c>
      <x:c r="S18" s="21" t="str">
        <x:f>IF(R18&lt;&gt;"Linked",R18,INDEX('Perimeter'!$R$7:$R$28,MATCH(E18,'Perimeter'!$C$7:$C$28,0)))</x:f>
        <x:v>Unused</x:v>
      </x:c>
      <x:c r="T18" s="21" t="str">
        <x:f>IF(R18&lt;&gt;"Linked",R18,IF(F18&lt;&gt;"TSA","No TSA route",INDEX('TSA'!$AE$7:$AE$16,MATCH(G18,'TSA'!$C$7:$C$16,0))))</x:f>
        <x:v>Unused</x:v>
      </x:c>
      <x:c r="U18" s="21" t="str">
        <x:f>IF(R18="Unused","Unused",IF(R18&lt;&gt;"Linked",R18,IF(K18="Failed","Hold: dependency test failed",IF(F18="Unresolved","Open: continuity route",IF(OR(S18&lt;&gt;"Confirmed",AND(F18="Owned",INDEX('Perimeter'!$F$7:$F$28,MATCH(E18,'Perimeter'!$C$7:$C$28,0))&lt;&gt;"Included"),AND(F18="TSA",T18&lt;&gt;"Day 1 ready")),"Open: rights / service",IF(OR(I18="",J18="",K18&lt;&gt;"Passed",L18&lt;&gt;"Verified",M18="",NOT(ISNUMBER(N18)),N18&lt;=0,N18&gt;'Dashboard'!$D$7,Q18&lt;&gt;'Dashboard'!$D$14,O18="",NOT(ISNUMBER(P18)),P18&lt;=0),"Open: dependency test","Day 1 ready"))))))</x:f>
        <x:v>Unused</x:v>
      </x:c>
      <x:c r="V18" s="2"/>
      <x:c r="W18" s="2"/>
      <x:c r="X18" s="2"/>
      <x:c r="Y18" s="2"/>
      <x:c r="Z18" s="2"/>
      <x:c r="AA18" s="2"/>
      <x:c r="AB18" s="2"/>
      <x:c r="AC18" s="2"/>
      <x:c r="AD18" s="2"/>
      <x:c r="AE18" s="2"/>
      <x:c r="AF18" s="2"/>
      <x:c r="AG18" s="2"/>
      <x:c r="AH18" s="2"/>
    </x:row>
    <x:row r="19" ht="76" customHeight="1">
      <x:c r="A19" s="2"/>
      <x:c r="B19" s="2"/>
      <x:c r="C19" s="14" t="str">
        <x:v>D13</x:v>
      </x:c>
      <x:c r="D19" s="14"/>
      <x:c r="E19" s="14"/>
      <x:c r="F19" s="14"/>
      <x:c r="G19" s="14"/>
      <x:c r="H19" s="14"/>
      <x:c r="I19" s="14"/>
      <x:c r="J19" s="14"/>
      <x:c r="K19" s="14"/>
      <x:c r="L19" s="14"/>
      <x:c r="M19" s="14"/>
      <x:c r="N19" s="15"/>
      <x:c r="O19" s="14"/>
      <x:c r="P19" s="15"/>
      <x:c r="Q19" s="30"/>
      <x:c r="R19" s="21" t="str">
        <x:f>IF(COUNTA(D19:Q19)=0,"Unused",IF(OR(C19="",COUNTIFS($C$7:$C$46,C19)&lt;&gt;1,COUNTIFS('Workflows'!$C$7:$C$16,D19,'Workflows'!$D$7:$D$16,"&lt;&gt;")&lt;&gt;1,COUNTIFS('Perimeter'!$C$7:$C$28,E19,'Perimeter'!$E$7:$E$28,"&lt;&gt;")&lt;&gt;1,AND(F19&lt;&gt;"Owned",F19&lt;&gt;"TSA",F19&lt;&gt;"Replace",F19&lt;&gt;"Unresolved"),AND(H19&lt;&gt;"Yes",H19&lt;&gt;"No"),AND(F19="TSA",COUNTIFS('TSA'!$C$7:$C$16,G19,'TSA'!$D$7:$D$16,"&lt;&gt;")&lt;&gt;1),AND(F19&lt;&gt;"TSA",G19&lt;&gt;""),COUNTIFS($D$7:$D$46,D19,$E$7:$E$46,E19)&lt;&gt;1),"Invalid link","Linked"))</x:f>
        <x:v>Unused</x:v>
      </x:c>
      <x:c r="S19" s="21" t="str">
        <x:f>IF(R19&lt;&gt;"Linked",R19,INDEX('Perimeter'!$R$7:$R$28,MATCH(E19,'Perimeter'!$C$7:$C$28,0)))</x:f>
        <x:v>Unused</x:v>
      </x:c>
      <x:c r="T19" s="21" t="str">
        <x:f>IF(R19&lt;&gt;"Linked",R19,IF(F19&lt;&gt;"TSA","No TSA route",INDEX('TSA'!$AE$7:$AE$16,MATCH(G19,'TSA'!$C$7:$C$16,0))))</x:f>
        <x:v>Unused</x:v>
      </x:c>
      <x:c r="U19" s="21" t="str">
        <x:f>IF(R19="Unused","Unused",IF(R19&lt;&gt;"Linked",R19,IF(K19="Failed","Hold: dependency test failed",IF(F19="Unresolved","Open: continuity route",IF(OR(S19&lt;&gt;"Confirmed",AND(F19="Owned",INDEX('Perimeter'!$F$7:$F$28,MATCH(E19,'Perimeter'!$C$7:$C$28,0))&lt;&gt;"Included"),AND(F19="TSA",T19&lt;&gt;"Day 1 ready")),"Open: rights / service",IF(OR(I19="",J19="",K19&lt;&gt;"Passed",L19&lt;&gt;"Verified",M19="",NOT(ISNUMBER(N19)),N19&lt;=0,N19&gt;'Dashboard'!$D$7,Q19&lt;&gt;'Dashboard'!$D$14,O19="",NOT(ISNUMBER(P19)),P19&lt;=0),"Open: dependency test","Day 1 ready"))))))</x:f>
        <x:v>Unused</x:v>
      </x:c>
      <x:c r="V19" s="2"/>
      <x:c r="W19" s="2"/>
      <x:c r="X19" s="2"/>
      <x:c r="Y19" s="2"/>
      <x:c r="Z19" s="2"/>
      <x:c r="AA19" s="2"/>
      <x:c r="AB19" s="2"/>
      <x:c r="AC19" s="2"/>
      <x:c r="AD19" s="2"/>
      <x:c r="AE19" s="2"/>
      <x:c r="AF19" s="2"/>
      <x:c r="AG19" s="2"/>
      <x:c r="AH19" s="2"/>
    </x:row>
    <x:row r="20" ht="76" customHeight="1">
      <x:c r="A20" s="2"/>
      <x:c r="B20" s="2"/>
      <x:c r="C20" s="14" t="str">
        <x:v>D14</x:v>
      </x:c>
      <x:c r="D20" s="14"/>
      <x:c r="E20" s="14"/>
      <x:c r="F20" s="14"/>
      <x:c r="G20" s="14"/>
      <x:c r="H20" s="14"/>
      <x:c r="I20" s="14"/>
      <x:c r="J20" s="14"/>
      <x:c r="K20" s="14"/>
      <x:c r="L20" s="14"/>
      <x:c r="M20" s="14"/>
      <x:c r="N20" s="15"/>
      <x:c r="O20" s="14"/>
      <x:c r="P20" s="15"/>
      <x:c r="Q20" s="30"/>
      <x:c r="R20" s="21" t="str">
        <x:f>IF(COUNTA(D20:Q20)=0,"Unused",IF(OR(C20="",COUNTIFS($C$7:$C$46,C20)&lt;&gt;1,COUNTIFS('Workflows'!$C$7:$C$16,D20,'Workflows'!$D$7:$D$16,"&lt;&gt;")&lt;&gt;1,COUNTIFS('Perimeter'!$C$7:$C$28,E20,'Perimeter'!$E$7:$E$28,"&lt;&gt;")&lt;&gt;1,AND(F20&lt;&gt;"Owned",F20&lt;&gt;"TSA",F20&lt;&gt;"Replace",F20&lt;&gt;"Unresolved"),AND(H20&lt;&gt;"Yes",H20&lt;&gt;"No"),AND(F20="TSA",COUNTIFS('TSA'!$C$7:$C$16,G20,'TSA'!$D$7:$D$16,"&lt;&gt;")&lt;&gt;1),AND(F20&lt;&gt;"TSA",G20&lt;&gt;""),COUNTIFS($D$7:$D$46,D20,$E$7:$E$46,E20)&lt;&gt;1),"Invalid link","Linked"))</x:f>
        <x:v>Unused</x:v>
      </x:c>
      <x:c r="S20" s="21" t="str">
        <x:f>IF(R20&lt;&gt;"Linked",R20,INDEX('Perimeter'!$R$7:$R$28,MATCH(E20,'Perimeter'!$C$7:$C$28,0)))</x:f>
        <x:v>Unused</x:v>
      </x:c>
      <x:c r="T20" s="21" t="str">
        <x:f>IF(R20&lt;&gt;"Linked",R20,IF(F20&lt;&gt;"TSA","No TSA route",INDEX('TSA'!$AE$7:$AE$16,MATCH(G20,'TSA'!$C$7:$C$16,0))))</x:f>
        <x:v>Unused</x:v>
      </x:c>
      <x:c r="U20" s="21" t="str">
        <x:f>IF(R20="Unused","Unused",IF(R20&lt;&gt;"Linked",R20,IF(K20="Failed","Hold: dependency test failed",IF(F20="Unresolved","Open: continuity route",IF(OR(S20&lt;&gt;"Confirmed",AND(F20="Owned",INDEX('Perimeter'!$F$7:$F$28,MATCH(E20,'Perimeter'!$C$7:$C$28,0))&lt;&gt;"Included"),AND(F20="TSA",T20&lt;&gt;"Day 1 ready")),"Open: rights / service",IF(OR(I20="",J20="",K20&lt;&gt;"Passed",L20&lt;&gt;"Verified",M20="",NOT(ISNUMBER(N20)),N20&lt;=0,N20&gt;'Dashboard'!$D$7,Q20&lt;&gt;'Dashboard'!$D$14,O20="",NOT(ISNUMBER(P20)),P20&lt;=0),"Open: dependency test","Day 1 ready"))))))</x:f>
        <x:v>Unused</x:v>
      </x:c>
      <x:c r="V20" s="2"/>
      <x:c r="W20" s="2"/>
      <x:c r="X20" s="2"/>
      <x:c r="Y20" s="2"/>
      <x:c r="Z20" s="2"/>
      <x:c r="AA20" s="2"/>
      <x:c r="AB20" s="2"/>
      <x:c r="AC20" s="2"/>
      <x:c r="AD20" s="2"/>
      <x:c r="AE20" s="2"/>
      <x:c r="AF20" s="2"/>
      <x:c r="AG20" s="2"/>
      <x:c r="AH20" s="2"/>
    </x:row>
    <x:row r="21" ht="76" customHeight="1">
      <x:c r="A21" s="2"/>
      <x:c r="B21" s="2"/>
      <x:c r="C21" s="14" t="str">
        <x:v>D15</x:v>
      </x:c>
      <x:c r="D21" s="14"/>
      <x:c r="E21" s="14"/>
      <x:c r="F21" s="14"/>
      <x:c r="G21" s="14"/>
      <x:c r="H21" s="14"/>
      <x:c r="I21" s="14"/>
      <x:c r="J21" s="14"/>
      <x:c r="K21" s="14"/>
      <x:c r="L21" s="14"/>
      <x:c r="M21" s="14"/>
      <x:c r="N21" s="15"/>
      <x:c r="O21" s="14"/>
      <x:c r="P21" s="15"/>
      <x:c r="Q21" s="30"/>
      <x:c r="R21" s="21" t="str">
        <x:f>IF(COUNTA(D21:Q21)=0,"Unused",IF(OR(C21="",COUNTIFS($C$7:$C$46,C21)&lt;&gt;1,COUNTIFS('Workflows'!$C$7:$C$16,D21,'Workflows'!$D$7:$D$16,"&lt;&gt;")&lt;&gt;1,COUNTIFS('Perimeter'!$C$7:$C$28,E21,'Perimeter'!$E$7:$E$28,"&lt;&gt;")&lt;&gt;1,AND(F21&lt;&gt;"Owned",F21&lt;&gt;"TSA",F21&lt;&gt;"Replace",F21&lt;&gt;"Unresolved"),AND(H21&lt;&gt;"Yes",H21&lt;&gt;"No"),AND(F21="TSA",COUNTIFS('TSA'!$C$7:$C$16,G21,'TSA'!$D$7:$D$16,"&lt;&gt;")&lt;&gt;1),AND(F21&lt;&gt;"TSA",G21&lt;&gt;""),COUNTIFS($D$7:$D$46,D21,$E$7:$E$46,E21)&lt;&gt;1),"Invalid link","Linked"))</x:f>
        <x:v>Unused</x:v>
      </x:c>
      <x:c r="S21" s="21" t="str">
        <x:f>IF(R21&lt;&gt;"Linked",R21,INDEX('Perimeter'!$R$7:$R$28,MATCH(E21,'Perimeter'!$C$7:$C$28,0)))</x:f>
        <x:v>Unused</x:v>
      </x:c>
      <x:c r="T21" s="21" t="str">
        <x:f>IF(R21&lt;&gt;"Linked",R21,IF(F21&lt;&gt;"TSA","No TSA route",INDEX('TSA'!$AE$7:$AE$16,MATCH(G21,'TSA'!$C$7:$C$16,0))))</x:f>
        <x:v>Unused</x:v>
      </x:c>
      <x:c r="U21" s="21" t="str">
        <x:f>IF(R21="Unused","Unused",IF(R21&lt;&gt;"Linked",R21,IF(K21="Failed","Hold: dependency test failed",IF(F21="Unresolved","Open: continuity route",IF(OR(S21&lt;&gt;"Confirmed",AND(F21="Owned",INDEX('Perimeter'!$F$7:$F$28,MATCH(E21,'Perimeter'!$C$7:$C$28,0))&lt;&gt;"Included"),AND(F21="TSA",T21&lt;&gt;"Day 1 ready")),"Open: rights / service",IF(OR(I21="",J21="",K21&lt;&gt;"Passed",L21&lt;&gt;"Verified",M21="",NOT(ISNUMBER(N21)),N21&lt;=0,N21&gt;'Dashboard'!$D$7,Q21&lt;&gt;'Dashboard'!$D$14,O21="",NOT(ISNUMBER(P21)),P21&lt;=0),"Open: dependency test","Day 1 ready"))))))</x:f>
        <x:v>Unused</x:v>
      </x:c>
      <x:c r="V21" s="2"/>
      <x:c r="W21" s="2"/>
      <x:c r="X21" s="2"/>
      <x:c r="Y21" s="2"/>
      <x:c r="Z21" s="2"/>
      <x:c r="AA21" s="2"/>
      <x:c r="AB21" s="2"/>
      <x:c r="AC21" s="2"/>
      <x:c r="AD21" s="2"/>
      <x:c r="AE21" s="2"/>
      <x:c r="AF21" s="2"/>
      <x:c r="AG21" s="2"/>
      <x:c r="AH21" s="2"/>
    </x:row>
    <x:row r="22" ht="76" customHeight="1">
      <x:c r="A22" s="2"/>
      <x:c r="B22" s="2"/>
      <x:c r="C22" s="14" t="str">
        <x:v>D16</x:v>
      </x:c>
      <x:c r="D22" s="14"/>
      <x:c r="E22" s="14"/>
      <x:c r="F22" s="14"/>
      <x:c r="G22" s="14"/>
      <x:c r="H22" s="14"/>
      <x:c r="I22" s="14"/>
      <x:c r="J22" s="14"/>
      <x:c r="K22" s="14"/>
      <x:c r="L22" s="14"/>
      <x:c r="M22" s="14"/>
      <x:c r="N22" s="15"/>
      <x:c r="O22" s="14"/>
      <x:c r="P22" s="15"/>
      <x:c r="Q22" s="30"/>
      <x:c r="R22" s="21" t="str">
        <x:f>IF(COUNTA(D22:Q22)=0,"Unused",IF(OR(C22="",COUNTIFS($C$7:$C$46,C22)&lt;&gt;1,COUNTIFS('Workflows'!$C$7:$C$16,D22,'Workflows'!$D$7:$D$16,"&lt;&gt;")&lt;&gt;1,COUNTIFS('Perimeter'!$C$7:$C$28,E22,'Perimeter'!$E$7:$E$28,"&lt;&gt;")&lt;&gt;1,AND(F22&lt;&gt;"Owned",F22&lt;&gt;"TSA",F22&lt;&gt;"Replace",F22&lt;&gt;"Unresolved"),AND(H22&lt;&gt;"Yes",H22&lt;&gt;"No"),AND(F22="TSA",COUNTIFS('TSA'!$C$7:$C$16,G22,'TSA'!$D$7:$D$16,"&lt;&gt;")&lt;&gt;1),AND(F22&lt;&gt;"TSA",G22&lt;&gt;""),COUNTIFS($D$7:$D$46,D22,$E$7:$E$46,E22)&lt;&gt;1),"Invalid link","Linked"))</x:f>
        <x:v>Unused</x:v>
      </x:c>
      <x:c r="S22" s="21" t="str">
        <x:f>IF(R22&lt;&gt;"Linked",R22,INDEX('Perimeter'!$R$7:$R$28,MATCH(E22,'Perimeter'!$C$7:$C$28,0)))</x:f>
        <x:v>Unused</x:v>
      </x:c>
      <x:c r="T22" s="21" t="str">
        <x:f>IF(R22&lt;&gt;"Linked",R22,IF(F22&lt;&gt;"TSA","No TSA route",INDEX('TSA'!$AE$7:$AE$16,MATCH(G22,'TSA'!$C$7:$C$16,0))))</x:f>
        <x:v>Unused</x:v>
      </x:c>
      <x:c r="U22" s="21" t="str">
        <x:f>IF(R22="Unused","Unused",IF(R22&lt;&gt;"Linked",R22,IF(K22="Failed","Hold: dependency test failed",IF(F22="Unresolved","Open: continuity route",IF(OR(S22&lt;&gt;"Confirmed",AND(F22="Owned",INDEX('Perimeter'!$F$7:$F$28,MATCH(E22,'Perimeter'!$C$7:$C$28,0))&lt;&gt;"Included"),AND(F22="TSA",T22&lt;&gt;"Day 1 ready")),"Open: rights / service",IF(OR(I22="",J22="",K22&lt;&gt;"Passed",L22&lt;&gt;"Verified",M22="",NOT(ISNUMBER(N22)),N22&lt;=0,N22&gt;'Dashboard'!$D$7,Q22&lt;&gt;'Dashboard'!$D$14,O22="",NOT(ISNUMBER(P22)),P22&lt;=0),"Open: dependency test","Day 1 ready"))))))</x:f>
        <x:v>Unused</x:v>
      </x:c>
      <x:c r="V22" s="2"/>
      <x:c r="W22" s="2"/>
      <x:c r="X22" s="2"/>
      <x:c r="Y22" s="2"/>
      <x:c r="Z22" s="2"/>
      <x:c r="AA22" s="2"/>
      <x:c r="AB22" s="2"/>
      <x:c r="AC22" s="2"/>
      <x:c r="AD22" s="2"/>
      <x:c r="AE22" s="2"/>
      <x:c r="AF22" s="2"/>
      <x:c r="AG22" s="2"/>
      <x:c r="AH22" s="2"/>
    </x:row>
    <x:row r="23" ht="76" customHeight="1">
      <x:c r="A23" s="2"/>
      <x:c r="B23" s="2"/>
      <x:c r="C23" s="14" t="str">
        <x:v>D17</x:v>
      </x:c>
      <x:c r="D23" s="14"/>
      <x:c r="E23" s="14"/>
      <x:c r="F23" s="14"/>
      <x:c r="G23" s="14"/>
      <x:c r="H23" s="14"/>
      <x:c r="I23" s="14"/>
      <x:c r="J23" s="14"/>
      <x:c r="K23" s="14"/>
      <x:c r="L23" s="14"/>
      <x:c r="M23" s="14"/>
      <x:c r="N23" s="15"/>
      <x:c r="O23" s="14"/>
      <x:c r="P23" s="15"/>
      <x:c r="Q23" s="30"/>
      <x:c r="R23" s="21" t="str">
        <x:f>IF(COUNTA(D23:Q23)=0,"Unused",IF(OR(C23="",COUNTIFS($C$7:$C$46,C23)&lt;&gt;1,COUNTIFS('Workflows'!$C$7:$C$16,D23,'Workflows'!$D$7:$D$16,"&lt;&gt;")&lt;&gt;1,COUNTIFS('Perimeter'!$C$7:$C$28,E23,'Perimeter'!$E$7:$E$28,"&lt;&gt;")&lt;&gt;1,AND(F23&lt;&gt;"Owned",F23&lt;&gt;"TSA",F23&lt;&gt;"Replace",F23&lt;&gt;"Unresolved"),AND(H23&lt;&gt;"Yes",H23&lt;&gt;"No"),AND(F23="TSA",COUNTIFS('TSA'!$C$7:$C$16,G23,'TSA'!$D$7:$D$16,"&lt;&gt;")&lt;&gt;1),AND(F23&lt;&gt;"TSA",G23&lt;&gt;""),COUNTIFS($D$7:$D$46,D23,$E$7:$E$46,E23)&lt;&gt;1),"Invalid link","Linked"))</x:f>
        <x:v>Unused</x:v>
      </x:c>
      <x:c r="S23" s="21" t="str">
        <x:f>IF(R23&lt;&gt;"Linked",R23,INDEX('Perimeter'!$R$7:$R$28,MATCH(E23,'Perimeter'!$C$7:$C$28,0)))</x:f>
        <x:v>Unused</x:v>
      </x:c>
      <x:c r="T23" s="21" t="str">
        <x:f>IF(R23&lt;&gt;"Linked",R23,IF(F23&lt;&gt;"TSA","No TSA route",INDEX('TSA'!$AE$7:$AE$16,MATCH(G23,'TSA'!$C$7:$C$16,0))))</x:f>
        <x:v>Unused</x:v>
      </x:c>
      <x:c r="U23" s="21" t="str">
        <x:f>IF(R23="Unused","Unused",IF(R23&lt;&gt;"Linked",R23,IF(K23="Failed","Hold: dependency test failed",IF(F23="Unresolved","Open: continuity route",IF(OR(S23&lt;&gt;"Confirmed",AND(F23="Owned",INDEX('Perimeter'!$F$7:$F$28,MATCH(E23,'Perimeter'!$C$7:$C$28,0))&lt;&gt;"Included"),AND(F23="TSA",T23&lt;&gt;"Day 1 ready")),"Open: rights / service",IF(OR(I23="",J23="",K23&lt;&gt;"Passed",L23&lt;&gt;"Verified",M23="",NOT(ISNUMBER(N23)),N23&lt;=0,N23&gt;'Dashboard'!$D$7,Q23&lt;&gt;'Dashboard'!$D$14,O23="",NOT(ISNUMBER(P23)),P23&lt;=0),"Open: dependency test","Day 1 ready"))))))</x:f>
        <x:v>Unused</x:v>
      </x:c>
      <x:c r="V23" s="2"/>
      <x:c r="W23" s="2"/>
      <x:c r="X23" s="2"/>
      <x:c r="Y23" s="2"/>
      <x:c r="Z23" s="2"/>
      <x:c r="AA23" s="2"/>
      <x:c r="AB23" s="2"/>
      <x:c r="AC23" s="2"/>
      <x:c r="AD23" s="2"/>
      <x:c r="AE23" s="2"/>
      <x:c r="AF23" s="2"/>
      <x:c r="AG23" s="2"/>
      <x:c r="AH23" s="2"/>
    </x:row>
    <x:row r="24" ht="76" customHeight="1">
      <x:c r="A24" s="2"/>
      <x:c r="B24" s="2"/>
      <x:c r="C24" s="14" t="str">
        <x:v>D18</x:v>
      </x:c>
      <x:c r="D24" s="14"/>
      <x:c r="E24" s="14"/>
      <x:c r="F24" s="14"/>
      <x:c r="G24" s="14"/>
      <x:c r="H24" s="14"/>
      <x:c r="I24" s="14"/>
      <x:c r="J24" s="14"/>
      <x:c r="K24" s="14"/>
      <x:c r="L24" s="14"/>
      <x:c r="M24" s="14"/>
      <x:c r="N24" s="15"/>
      <x:c r="O24" s="14"/>
      <x:c r="P24" s="15"/>
      <x:c r="Q24" s="30"/>
      <x:c r="R24" s="21" t="str">
        <x:f>IF(COUNTA(D24:Q24)=0,"Unused",IF(OR(C24="",COUNTIFS($C$7:$C$46,C24)&lt;&gt;1,COUNTIFS('Workflows'!$C$7:$C$16,D24,'Workflows'!$D$7:$D$16,"&lt;&gt;")&lt;&gt;1,COUNTIFS('Perimeter'!$C$7:$C$28,E24,'Perimeter'!$E$7:$E$28,"&lt;&gt;")&lt;&gt;1,AND(F24&lt;&gt;"Owned",F24&lt;&gt;"TSA",F24&lt;&gt;"Replace",F24&lt;&gt;"Unresolved"),AND(H24&lt;&gt;"Yes",H24&lt;&gt;"No"),AND(F24="TSA",COUNTIFS('TSA'!$C$7:$C$16,G24,'TSA'!$D$7:$D$16,"&lt;&gt;")&lt;&gt;1),AND(F24&lt;&gt;"TSA",G24&lt;&gt;""),COUNTIFS($D$7:$D$46,D24,$E$7:$E$46,E24)&lt;&gt;1),"Invalid link","Linked"))</x:f>
        <x:v>Unused</x:v>
      </x:c>
      <x:c r="S24" s="21" t="str">
        <x:f>IF(R24&lt;&gt;"Linked",R24,INDEX('Perimeter'!$R$7:$R$28,MATCH(E24,'Perimeter'!$C$7:$C$28,0)))</x:f>
        <x:v>Unused</x:v>
      </x:c>
      <x:c r="T24" s="21" t="str">
        <x:f>IF(R24&lt;&gt;"Linked",R24,IF(F24&lt;&gt;"TSA","No TSA route",INDEX('TSA'!$AE$7:$AE$16,MATCH(G24,'TSA'!$C$7:$C$16,0))))</x:f>
        <x:v>Unused</x:v>
      </x:c>
      <x:c r="U24" s="21" t="str">
        <x:f>IF(R24="Unused","Unused",IF(R24&lt;&gt;"Linked",R24,IF(K24="Failed","Hold: dependency test failed",IF(F24="Unresolved","Open: continuity route",IF(OR(S24&lt;&gt;"Confirmed",AND(F24="Owned",INDEX('Perimeter'!$F$7:$F$28,MATCH(E24,'Perimeter'!$C$7:$C$28,0))&lt;&gt;"Included"),AND(F24="TSA",T24&lt;&gt;"Day 1 ready")),"Open: rights / service",IF(OR(I24="",J24="",K24&lt;&gt;"Passed",L24&lt;&gt;"Verified",M24="",NOT(ISNUMBER(N24)),N24&lt;=0,N24&gt;'Dashboard'!$D$7,Q24&lt;&gt;'Dashboard'!$D$14,O24="",NOT(ISNUMBER(P24)),P24&lt;=0),"Open: dependency test","Day 1 ready"))))))</x:f>
        <x:v>Unused</x:v>
      </x:c>
      <x:c r="V24" s="2"/>
      <x:c r="W24" s="2"/>
      <x:c r="X24" s="2"/>
      <x:c r="Y24" s="2"/>
      <x:c r="Z24" s="2"/>
      <x:c r="AA24" s="2"/>
      <x:c r="AB24" s="2"/>
      <x:c r="AC24" s="2"/>
      <x:c r="AD24" s="2"/>
      <x:c r="AE24" s="2"/>
      <x:c r="AF24" s="2"/>
      <x:c r="AG24" s="2"/>
      <x:c r="AH24" s="2"/>
    </x:row>
    <x:row r="25" ht="76" customHeight="1">
      <x:c r="A25" s="2"/>
      <x:c r="B25" s="2"/>
      <x:c r="C25" s="14" t="str">
        <x:v>D19</x:v>
      </x:c>
      <x:c r="D25" s="14"/>
      <x:c r="E25" s="14"/>
      <x:c r="F25" s="14"/>
      <x:c r="G25" s="14"/>
      <x:c r="H25" s="14"/>
      <x:c r="I25" s="14"/>
      <x:c r="J25" s="14"/>
      <x:c r="K25" s="14"/>
      <x:c r="L25" s="14"/>
      <x:c r="M25" s="14"/>
      <x:c r="N25" s="15"/>
      <x:c r="O25" s="14"/>
      <x:c r="P25" s="15"/>
      <x:c r="Q25" s="30"/>
      <x:c r="R25" s="21" t="str">
        <x:f>IF(COUNTA(D25:Q25)=0,"Unused",IF(OR(C25="",COUNTIFS($C$7:$C$46,C25)&lt;&gt;1,COUNTIFS('Workflows'!$C$7:$C$16,D25,'Workflows'!$D$7:$D$16,"&lt;&gt;")&lt;&gt;1,COUNTIFS('Perimeter'!$C$7:$C$28,E25,'Perimeter'!$E$7:$E$28,"&lt;&gt;")&lt;&gt;1,AND(F25&lt;&gt;"Owned",F25&lt;&gt;"TSA",F25&lt;&gt;"Replace",F25&lt;&gt;"Unresolved"),AND(H25&lt;&gt;"Yes",H25&lt;&gt;"No"),AND(F25="TSA",COUNTIFS('TSA'!$C$7:$C$16,G25,'TSA'!$D$7:$D$16,"&lt;&gt;")&lt;&gt;1),AND(F25&lt;&gt;"TSA",G25&lt;&gt;""),COUNTIFS($D$7:$D$46,D25,$E$7:$E$46,E25)&lt;&gt;1),"Invalid link","Linked"))</x:f>
        <x:v>Unused</x:v>
      </x:c>
      <x:c r="S25" s="21" t="str">
        <x:f>IF(R25&lt;&gt;"Linked",R25,INDEX('Perimeter'!$R$7:$R$28,MATCH(E25,'Perimeter'!$C$7:$C$28,0)))</x:f>
        <x:v>Unused</x:v>
      </x:c>
      <x:c r="T25" s="21" t="str">
        <x:f>IF(R25&lt;&gt;"Linked",R25,IF(F25&lt;&gt;"TSA","No TSA route",INDEX('TSA'!$AE$7:$AE$16,MATCH(G25,'TSA'!$C$7:$C$16,0))))</x:f>
        <x:v>Unused</x:v>
      </x:c>
      <x:c r="U25" s="21" t="str">
        <x:f>IF(R25="Unused","Unused",IF(R25&lt;&gt;"Linked",R25,IF(K25="Failed","Hold: dependency test failed",IF(F25="Unresolved","Open: continuity route",IF(OR(S25&lt;&gt;"Confirmed",AND(F25="Owned",INDEX('Perimeter'!$F$7:$F$28,MATCH(E25,'Perimeter'!$C$7:$C$28,0))&lt;&gt;"Included"),AND(F25="TSA",T25&lt;&gt;"Day 1 ready")),"Open: rights / service",IF(OR(I25="",J25="",K25&lt;&gt;"Passed",L25&lt;&gt;"Verified",M25="",NOT(ISNUMBER(N25)),N25&lt;=0,N25&gt;'Dashboard'!$D$7,Q25&lt;&gt;'Dashboard'!$D$14,O25="",NOT(ISNUMBER(P25)),P25&lt;=0),"Open: dependency test","Day 1 ready"))))))</x:f>
        <x:v>Unused</x:v>
      </x:c>
      <x:c r="V25" s="2"/>
      <x:c r="W25" s="2"/>
      <x:c r="X25" s="2"/>
      <x:c r="Y25" s="2"/>
      <x:c r="Z25" s="2"/>
      <x:c r="AA25" s="2"/>
      <x:c r="AB25" s="2"/>
      <x:c r="AC25" s="2"/>
      <x:c r="AD25" s="2"/>
      <x:c r="AE25" s="2"/>
      <x:c r="AF25" s="2"/>
      <x:c r="AG25" s="2"/>
      <x:c r="AH25" s="2"/>
    </x:row>
    <x:row r="26" ht="76" customHeight="1">
      <x:c r="A26" s="2"/>
      <x:c r="B26" s="2"/>
      <x:c r="C26" s="14" t="str">
        <x:v>D20</x:v>
      </x:c>
      <x:c r="D26" s="14"/>
      <x:c r="E26" s="14"/>
      <x:c r="F26" s="14"/>
      <x:c r="G26" s="14"/>
      <x:c r="H26" s="14"/>
      <x:c r="I26" s="14"/>
      <x:c r="J26" s="14"/>
      <x:c r="K26" s="14"/>
      <x:c r="L26" s="14"/>
      <x:c r="M26" s="14"/>
      <x:c r="N26" s="15"/>
      <x:c r="O26" s="14"/>
      <x:c r="P26" s="15"/>
      <x:c r="Q26" s="30"/>
      <x:c r="R26" s="21" t="str">
        <x:f>IF(COUNTA(D26:Q26)=0,"Unused",IF(OR(C26="",COUNTIFS($C$7:$C$46,C26)&lt;&gt;1,COUNTIFS('Workflows'!$C$7:$C$16,D26,'Workflows'!$D$7:$D$16,"&lt;&gt;")&lt;&gt;1,COUNTIFS('Perimeter'!$C$7:$C$28,E26,'Perimeter'!$E$7:$E$28,"&lt;&gt;")&lt;&gt;1,AND(F26&lt;&gt;"Owned",F26&lt;&gt;"TSA",F26&lt;&gt;"Replace",F26&lt;&gt;"Unresolved"),AND(H26&lt;&gt;"Yes",H26&lt;&gt;"No"),AND(F26="TSA",COUNTIFS('TSA'!$C$7:$C$16,G26,'TSA'!$D$7:$D$16,"&lt;&gt;")&lt;&gt;1),AND(F26&lt;&gt;"TSA",G26&lt;&gt;""),COUNTIFS($D$7:$D$46,D26,$E$7:$E$46,E26)&lt;&gt;1),"Invalid link","Linked"))</x:f>
        <x:v>Unused</x:v>
      </x:c>
      <x:c r="S26" s="21" t="str">
        <x:f>IF(R26&lt;&gt;"Linked",R26,INDEX('Perimeter'!$R$7:$R$28,MATCH(E26,'Perimeter'!$C$7:$C$28,0)))</x:f>
        <x:v>Unused</x:v>
      </x:c>
      <x:c r="T26" s="21" t="str">
        <x:f>IF(R26&lt;&gt;"Linked",R26,IF(F26&lt;&gt;"TSA","No TSA route",INDEX('TSA'!$AE$7:$AE$16,MATCH(G26,'TSA'!$C$7:$C$16,0))))</x:f>
        <x:v>Unused</x:v>
      </x:c>
      <x:c r="U26" s="21" t="str">
        <x:f>IF(R26="Unused","Unused",IF(R26&lt;&gt;"Linked",R26,IF(K26="Failed","Hold: dependency test failed",IF(F26="Unresolved","Open: continuity route",IF(OR(S26&lt;&gt;"Confirmed",AND(F26="Owned",INDEX('Perimeter'!$F$7:$F$28,MATCH(E26,'Perimeter'!$C$7:$C$28,0))&lt;&gt;"Included"),AND(F26="TSA",T26&lt;&gt;"Day 1 ready")),"Open: rights / service",IF(OR(I26="",J26="",K26&lt;&gt;"Passed",L26&lt;&gt;"Verified",M26="",NOT(ISNUMBER(N26)),N26&lt;=0,N26&gt;'Dashboard'!$D$7,Q26&lt;&gt;'Dashboard'!$D$14,O26="",NOT(ISNUMBER(P26)),P26&lt;=0),"Open: dependency test","Day 1 ready"))))))</x:f>
        <x:v>Unused</x:v>
      </x:c>
      <x:c r="V26" s="2"/>
      <x:c r="W26" s="2"/>
      <x:c r="X26" s="2"/>
      <x:c r="Y26" s="2"/>
      <x:c r="Z26" s="2"/>
      <x:c r="AA26" s="2"/>
      <x:c r="AB26" s="2"/>
      <x:c r="AC26" s="2"/>
      <x:c r="AD26" s="2"/>
      <x:c r="AE26" s="2"/>
      <x:c r="AF26" s="2"/>
      <x:c r="AG26" s="2"/>
      <x:c r="AH26" s="2"/>
    </x:row>
    <x:row r="27" ht="76" customHeight="1">
      <x:c r="A27" s="2"/>
      <x:c r="B27" s="2"/>
      <x:c r="C27" s="14" t="str">
        <x:v>D21</x:v>
      </x:c>
      <x:c r="D27" s="14"/>
      <x:c r="E27" s="14"/>
      <x:c r="F27" s="14"/>
      <x:c r="G27" s="14"/>
      <x:c r="H27" s="14"/>
      <x:c r="I27" s="14"/>
      <x:c r="J27" s="14"/>
      <x:c r="K27" s="14"/>
      <x:c r="L27" s="14"/>
      <x:c r="M27" s="14"/>
      <x:c r="N27" s="15"/>
      <x:c r="O27" s="14"/>
      <x:c r="P27" s="15"/>
      <x:c r="Q27" s="30"/>
      <x:c r="R27" s="21" t="str">
        <x:f>IF(COUNTA(D27:Q27)=0,"Unused",IF(OR(C27="",COUNTIFS($C$7:$C$46,C27)&lt;&gt;1,COUNTIFS('Workflows'!$C$7:$C$16,D27,'Workflows'!$D$7:$D$16,"&lt;&gt;")&lt;&gt;1,COUNTIFS('Perimeter'!$C$7:$C$28,E27,'Perimeter'!$E$7:$E$28,"&lt;&gt;")&lt;&gt;1,AND(F27&lt;&gt;"Owned",F27&lt;&gt;"TSA",F27&lt;&gt;"Replace",F27&lt;&gt;"Unresolved"),AND(H27&lt;&gt;"Yes",H27&lt;&gt;"No"),AND(F27="TSA",COUNTIFS('TSA'!$C$7:$C$16,G27,'TSA'!$D$7:$D$16,"&lt;&gt;")&lt;&gt;1),AND(F27&lt;&gt;"TSA",G27&lt;&gt;""),COUNTIFS($D$7:$D$46,D27,$E$7:$E$46,E27)&lt;&gt;1),"Invalid link","Linked"))</x:f>
        <x:v>Unused</x:v>
      </x:c>
      <x:c r="S27" s="21" t="str">
        <x:f>IF(R27&lt;&gt;"Linked",R27,INDEX('Perimeter'!$R$7:$R$28,MATCH(E27,'Perimeter'!$C$7:$C$28,0)))</x:f>
        <x:v>Unused</x:v>
      </x:c>
      <x:c r="T27" s="21" t="str">
        <x:f>IF(R27&lt;&gt;"Linked",R27,IF(F27&lt;&gt;"TSA","No TSA route",INDEX('TSA'!$AE$7:$AE$16,MATCH(G27,'TSA'!$C$7:$C$16,0))))</x:f>
        <x:v>Unused</x:v>
      </x:c>
      <x:c r="U27" s="21" t="str">
        <x:f>IF(R27="Unused","Unused",IF(R27&lt;&gt;"Linked",R27,IF(K27="Failed","Hold: dependency test failed",IF(F27="Unresolved","Open: continuity route",IF(OR(S27&lt;&gt;"Confirmed",AND(F27="Owned",INDEX('Perimeter'!$F$7:$F$28,MATCH(E27,'Perimeter'!$C$7:$C$28,0))&lt;&gt;"Included"),AND(F27="TSA",T27&lt;&gt;"Day 1 ready")),"Open: rights / service",IF(OR(I27="",J27="",K27&lt;&gt;"Passed",L27&lt;&gt;"Verified",M27="",NOT(ISNUMBER(N27)),N27&lt;=0,N27&gt;'Dashboard'!$D$7,Q27&lt;&gt;'Dashboard'!$D$14,O27="",NOT(ISNUMBER(P27)),P27&lt;=0),"Open: dependency test","Day 1 ready"))))))</x:f>
        <x:v>Unused</x:v>
      </x:c>
      <x:c r="V27" s="2"/>
      <x:c r="W27" s="2"/>
      <x:c r="X27" s="2"/>
      <x:c r="Y27" s="2"/>
      <x:c r="Z27" s="2"/>
      <x:c r="AA27" s="2"/>
      <x:c r="AB27" s="2"/>
      <x:c r="AC27" s="2"/>
      <x:c r="AD27" s="2"/>
      <x:c r="AE27" s="2"/>
      <x:c r="AF27" s="2"/>
      <x:c r="AG27" s="2"/>
      <x:c r="AH27" s="2"/>
    </x:row>
    <x:row r="28" ht="76" customHeight="1">
      <x:c r="A28" s="2"/>
      <x:c r="B28" s="2"/>
      <x:c r="C28" s="14" t="str">
        <x:v>D22</x:v>
      </x:c>
      <x:c r="D28" s="14"/>
      <x:c r="E28" s="14"/>
      <x:c r="F28" s="14"/>
      <x:c r="G28" s="14"/>
      <x:c r="H28" s="14"/>
      <x:c r="I28" s="14"/>
      <x:c r="J28" s="14"/>
      <x:c r="K28" s="14"/>
      <x:c r="L28" s="14"/>
      <x:c r="M28" s="14"/>
      <x:c r="N28" s="15"/>
      <x:c r="O28" s="14"/>
      <x:c r="P28" s="15"/>
      <x:c r="Q28" s="30"/>
      <x:c r="R28" s="21" t="str">
        <x:f>IF(COUNTA(D28:Q28)=0,"Unused",IF(OR(C28="",COUNTIFS($C$7:$C$46,C28)&lt;&gt;1,COUNTIFS('Workflows'!$C$7:$C$16,D28,'Workflows'!$D$7:$D$16,"&lt;&gt;")&lt;&gt;1,COUNTIFS('Perimeter'!$C$7:$C$28,E28,'Perimeter'!$E$7:$E$28,"&lt;&gt;")&lt;&gt;1,AND(F28&lt;&gt;"Owned",F28&lt;&gt;"TSA",F28&lt;&gt;"Replace",F28&lt;&gt;"Unresolved"),AND(H28&lt;&gt;"Yes",H28&lt;&gt;"No"),AND(F28="TSA",COUNTIFS('TSA'!$C$7:$C$16,G28,'TSA'!$D$7:$D$16,"&lt;&gt;")&lt;&gt;1),AND(F28&lt;&gt;"TSA",G28&lt;&gt;""),COUNTIFS($D$7:$D$46,D28,$E$7:$E$46,E28)&lt;&gt;1),"Invalid link","Linked"))</x:f>
        <x:v>Unused</x:v>
      </x:c>
      <x:c r="S28" s="21" t="str">
        <x:f>IF(R28&lt;&gt;"Linked",R28,INDEX('Perimeter'!$R$7:$R$28,MATCH(E28,'Perimeter'!$C$7:$C$28,0)))</x:f>
        <x:v>Unused</x:v>
      </x:c>
      <x:c r="T28" s="21" t="str">
        <x:f>IF(R28&lt;&gt;"Linked",R28,IF(F28&lt;&gt;"TSA","No TSA route",INDEX('TSA'!$AE$7:$AE$16,MATCH(G28,'TSA'!$C$7:$C$16,0))))</x:f>
        <x:v>Unused</x:v>
      </x:c>
      <x:c r="U28" s="21" t="str">
        <x:f>IF(R28="Unused","Unused",IF(R28&lt;&gt;"Linked",R28,IF(K28="Failed","Hold: dependency test failed",IF(F28="Unresolved","Open: continuity route",IF(OR(S28&lt;&gt;"Confirmed",AND(F28="Owned",INDEX('Perimeter'!$F$7:$F$28,MATCH(E28,'Perimeter'!$C$7:$C$28,0))&lt;&gt;"Included"),AND(F28="TSA",T28&lt;&gt;"Day 1 ready")),"Open: rights / service",IF(OR(I28="",J28="",K28&lt;&gt;"Passed",L28&lt;&gt;"Verified",M28="",NOT(ISNUMBER(N28)),N28&lt;=0,N28&gt;'Dashboard'!$D$7,Q28&lt;&gt;'Dashboard'!$D$14,O28="",NOT(ISNUMBER(P28)),P28&lt;=0),"Open: dependency test","Day 1 ready"))))))</x:f>
        <x:v>Unused</x:v>
      </x:c>
      <x:c r="V28" s="2"/>
      <x:c r="W28" s="2"/>
      <x:c r="X28" s="2"/>
      <x:c r="Y28" s="2"/>
      <x:c r="Z28" s="2"/>
      <x:c r="AA28" s="2"/>
      <x:c r="AB28" s="2"/>
      <x:c r="AC28" s="2"/>
      <x:c r="AD28" s="2"/>
      <x:c r="AE28" s="2"/>
      <x:c r="AF28" s="2"/>
      <x:c r="AG28" s="2"/>
      <x:c r="AH28" s="2"/>
    </x:row>
    <x:row r="29" ht="76" customHeight="1">
      <x:c r="A29" s="2"/>
      <x:c r="B29" s="2"/>
      <x:c r="C29" s="14" t="str">
        <x:v>D23</x:v>
      </x:c>
      <x:c r="D29" s="14"/>
      <x:c r="E29" s="14"/>
      <x:c r="F29" s="14"/>
      <x:c r="G29" s="14"/>
      <x:c r="H29" s="14"/>
      <x:c r="I29" s="14"/>
      <x:c r="J29" s="14"/>
      <x:c r="K29" s="14"/>
      <x:c r="L29" s="14"/>
      <x:c r="M29" s="14"/>
      <x:c r="N29" s="15"/>
      <x:c r="O29" s="14"/>
      <x:c r="P29" s="15"/>
      <x:c r="Q29" s="30"/>
      <x:c r="R29" s="21" t="str">
        <x:f>IF(COUNTA(D29:Q29)=0,"Unused",IF(OR(C29="",COUNTIFS($C$7:$C$46,C29)&lt;&gt;1,COUNTIFS('Workflows'!$C$7:$C$16,D29,'Workflows'!$D$7:$D$16,"&lt;&gt;")&lt;&gt;1,COUNTIFS('Perimeter'!$C$7:$C$28,E29,'Perimeter'!$E$7:$E$28,"&lt;&gt;")&lt;&gt;1,AND(F29&lt;&gt;"Owned",F29&lt;&gt;"TSA",F29&lt;&gt;"Replace",F29&lt;&gt;"Unresolved"),AND(H29&lt;&gt;"Yes",H29&lt;&gt;"No"),AND(F29="TSA",COUNTIFS('TSA'!$C$7:$C$16,G29,'TSA'!$D$7:$D$16,"&lt;&gt;")&lt;&gt;1),AND(F29&lt;&gt;"TSA",G29&lt;&gt;""),COUNTIFS($D$7:$D$46,D29,$E$7:$E$46,E29)&lt;&gt;1),"Invalid link","Linked"))</x:f>
        <x:v>Unused</x:v>
      </x:c>
      <x:c r="S29" s="21" t="str">
        <x:f>IF(R29&lt;&gt;"Linked",R29,INDEX('Perimeter'!$R$7:$R$28,MATCH(E29,'Perimeter'!$C$7:$C$28,0)))</x:f>
        <x:v>Unused</x:v>
      </x:c>
      <x:c r="T29" s="21" t="str">
        <x:f>IF(R29&lt;&gt;"Linked",R29,IF(F29&lt;&gt;"TSA","No TSA route",INDEX('TSA'!$AE$7:$AE$16,MATCH(G29,'TSA'!$C$7:$C$16,0))))</x:f>
        <x:v>Unused</x:v>
      </x:c>
      <x:c r="U29" s="21" t="str">
        <x:f>IF(R29="Unused","Unused",IF(R29&lt;&gt;"Linked",R29,IF(K29="Failed","Hold: dependency test failed",IF(F29="Unresolved","Open: continuity route",IF(OR(S29&lt;&gt;"Confirmed",AND(F29="Owned",INDEX('Perimeter'!$F$7:$F$28,MATCH(E29,'Perimeter'!$C$7:$C$28,0))&lt;&gt;"Included"),AND(F29="TSA",T29&lt;&gt;"Day 1 ready")),"Open: rights / service",IF(OR(I29="",J29="",K29&lt;&gt;"Passed",L29&lt;&gt;"Verified",M29="",NOT(ISNUMBER(N29)),N29&lt;=0,N29&gt;'Dashboard'!$D$7,Q29&lt;&gt;'Dashboard'!$D$14,O29="",NOT(ISNUMBER(P29)),P29&lt;=0),"Open: dependency test","Day 1 ready"))))))</x:f>
        <x:v>Unused</x:v>
      </x:c>
      <x:c r="V29" s="2"/>
      <x:c r="W29" s="2"/>
      <x:c r="X29" s="2"/>
      <x:c r="Y29" s="2"/>
      <x:c r="Z29" s="2"/>
      <x:c r="AA29" s="2"/>
      <x:c r="AB29" s="2"/>
      <x:c r="AC29" s="2"/>
      <x:c r="AD29" s="2"/>
      <x:c r="AE29" s="2"/>
      <x:c r="AF29" s="2"/>
      <x:c r="AG29" s="2"/>
      <x:c r="AH29" s="2"/>
    </x:row>
    <x:row r="30" ht="76" customHeight="1">
      <x:c r="A30" s="2"/>
      <x:c r="B30" s="2"/>
      <x:c r="C30" s="14" t="str">
        <x:v>D24</x:v>
      </x:c>
      <x:c r="D30" s="14"/>
      <x:c r="E30" s="14"/>
      <x:c r="F30" s="14"/>
      <x:c r="G30" s="14"/>
      <x:c r="H30" s="14"/>
      <x:c r="I30" s="14"/>
      <x:c r="J30" s="14"/>
      <x:c r="K30" s="14"/>
      <x:c r="L30" s="14"/>
      <x:c r="M30" s="14"/>
      <x:c r="N30" s="15"/>
      <x:c r="O30" s="14"/>
      <x:c r="P30" s="15"/>
      <x:c r="Q30" s="30"/>
      <x:c r="R30" s="21" t="str">
        <x:f>IF(COUNTA(D30:Q30)=0,"Unused",IF(OR(C30="",COUNTIFS($C$7:$C$46,C30)&lt;&gt;1,COUNTIFS('Workflows'!$C$7:$C$16,D30,'Workflows'!$D$7:$D$16,"&lt;&gt;")&lt;&gt;1,COUNTIFS('Perimeter'!$C$7:$C$28,E30,'Perimeter'!$E$7:$E$28,"&lt;&gt;")&lt;&gt;1,AND(F30&lt;&gt;"Owned",F30&lt;&gt;"TSA",F30&lt;&gt;"Replace",F30&lt;&gt;"Unresolved"),AND(H30&lt;&gt;"Yes",H30&lt;&gt;"No"),AND(F30="TSA",COUNTIFS('TSA'!$C$7:$C$16,G30,'TSA'!$D$7:$D$16,"&lt;&gt;")&lt;&gt;1),AND(F30&lt;&gt;"TSA",G30&lt;&gt;""),COUNTIFS($D$7:$D$46,D30,$E$7:$E$46,E30)&lt;&gt;1),"Invalid link","Linked"))</x:f>
        <x:v>Unused</x:v>
      </x:c>
      <x:c r="S30" s="21" t="str">
        <x:f>IF(R30&lt;&gt;"Linked",R30,INDEX('Perimeter'!$R$7:$R$28,MATCH(E30,'Perimeter'!$C$7:$C$28,0)))</x:f>
        <x:v>Unused</x:v>
      </x:c>
      <x:c r="T30" s="21" t="str">
        <x:f>IF(R30&lt;&gt;"Linked",R30,IF(F30&lt;&gt;"TSA","No TSA route",INDEX('TSA'!$AE$7:$AE$16,MATCH(G30,'TSA'!$C$7:$C$16,0))))</x:f>
        <x:v>Unused</x:v>
      </x:c>
      <x:c r="U30" s="21" t="str">
        <x:f>IF(R30="Unused","Unused",IF(R30&lt;&gt;"Linked",R30,IF(K30="Failed","Hold: dependency test failed",IF(F30="Unresolved","Open: continuity route",IF(OR(S30&lt;&gt;"Confirmed",AND(F30="Owned",INDEX('Perimeter'!$F$7:$F$28,MATCH(E30,'Perimeter'!$C$7:$C$28,0))&lt;&gt;"Included"),AND(F30="TSA",T30&lt;&gt;"Day 1 ready")),"Open: rights / service",IF(OR(I30="",J30="",K30&lt;&gt;"Passed",L30&lt;&gt;"Verified",M30="",NOT(ISNUMBER(N30)),N30&lt;=0,N30&gt;'Dashboard'!$D$7,Q30&lt;&gt;'Dashboard'!$D$14,O30="",NOT(ISNUMBER(P30)),P30&lt;=0),"Open: dependency test","Day 1 ready"))))))</x:f>
        <x:v>Unused</x:v>
      </x:c>
      <x:c r="V30" s="2"/>
      <x:c r="W30" s="2"/>
      <x:c r="X30" s="2"/>
      <x:c r="Y30" s="2"/>
      <x:c r="Z30" s="2"/>
      <x:c r="AA30" s="2"/>
      <x:c r="AB30" s="2"/>
      <x:c r="AC30" s="2"/>
      <x:c r="AD30" s="2"/>
      <x:c r="AE30" s="2"/>
      <x:c r="AF30" s="2"/>
      <x:c r="AG30" s="2"/>
      <x:c r="AH30" s="2"/>
    </x:row>
    <x:row r="31" ht="76" customHeight="1">
      <x:c r="A31" s="2"/>
      <x:c r="B31" s="2"/>
      <x:c r="C31" s="14" t="str">
        <x:v>D25</x:v>
      </x:c>
      <x:c r="D31" s="14"/>
      <x:c r="E31" s="14"/>
      <x:c r="F31" s="14"/>
      <x:c r="G31" s="14"/>
      <x:c r="H31" s="14"/>
      <x:c r="I31" s="14"/>
      <x:c r="J31" s="14"/>
      <x:c r="K31" s="14"/>
      <x:c r="L31" s="14"/>
      <x:c r="M31" s="14"/>
      <x:c r="N31" s="15"/>
      <x:c r="O31" s="14"/>
      <x:c r="P31" s="15"/>
      <x:c r="Q31" s="30"/>
      <x:c r="R31" s="21" t="str">
        <x:f>IF(COUNTA(D31:Q31)=0,"Unused",IF(OR(C31="",COUNTIFS($C$7:$C$46,C31)&lt;&gt;1,COUNTIFS('Workflows'!$C$7:$C$16,D31,'Workflows'!$D$7:$D$16,"&lt;&gt;")&lt;&gt;1,COUNTIFS('Perimeter'!$C$7:$C$28,E31,'Perimeter'!$E$7:$E$28,"&lt;&gt;")&lt;&gt;1,AND(F31&lt;&gt;"Owned",F31&lt;&gt;"TSA",F31&lt;&gt;"Replace",F31&lt;&gt;"Unresolved"),AND(H31&lt;&gt;"Yes",H31&lt;&gt;"No"),AND(F31="TSA",COUNTIFS('TSA'!$C$7:$C$16,G31,'TSA'!$D$7:$D$16,"&lt;&gt;")&lt;&gt;1),AND(F31&lt;&gt;"TSA",G31&lt;&gt;""),COUNTIFS($D$7:$D$46,D31,$E$7:$E$46,E31)&lt;&gt;1),"Invalid link","Linked"))</x:f>
        <x:v>Unused</x:v>
      </x:c>
      <x:c r="S31" s="21" t="str">
        <x:f>IF(R31&lt;&gt;"Linked",R31,INDEX('Perimeter'!$R$7:$R$28,MATCH(E31,'Perimeter'!$C$7:$C$28,0)))</x:f>
        <x:v>Unused</x:v>
      </x:c>
      <x:c r="T31" s="21" t="str">
        <x:f>IF(R31&lt;&gt;"Linked",R31,IF(F31&lt;&gt;"TSA","No TSA route",INDEX('TSA'!$AE$7:$AE$16,MATCH(G31,'TSA'!$C$7:$C$16,0))))</x:f>
        <x:v>Unused</x:v>
      </x:c>
      <x:c r="U31" s="21" t="str">
        <x:f>IF(R31="Unused","Unused",IF(R31&lt;&gt;"Linked",R31,IF(K31="Failed","Hold: dependency test failed",IF(F31="Unresolved","Open: continuity route",IF(OR(S31&lt;&gt;"Confirmed",AND(F31="Owned",INDEX('Perimeter'!$F$7:$F$28,MATCH(E31,'Perimeter'!$C$7:$C$28,0))&lt;&gt;"Included"),AND(F31="TSA",T31&lt;&gt;"Day 1 ready")),"Open: rights / service",IF(OR(I31="",J31="",K31&lt;&gt;"Passed",L31&lt;&gt;"Verified",M31="",NOT(ISNUMBER(N31)),N31&lt;=0,N31&gt;'Dashboard'!$D$7,Q31&lt;&gt;'Dashboard'!$D$14,O31="",NOT(ISNUMBER(P31)),P31&lt;=0),"Open: dependency test","Day 1 ready"))))))</x:f>
        <x:v>Unused</x:v>
      </x:c>
      <x:c r="V31" s="2"/>
      <x:c r="W31" s="2"/>
      <x:c r="X31" s="2"/>
      <x:c r="Y31" s="2"/>
      <x:c r="Z31" s="2"/>
      <x:c r="AA31" s="2"/>
      <x:c r="AB31" s="2"/>
      <x:c r="AC31" s="2"/>
      <x:c r="AD31" s="2"/>
      <x:c r="AE31" s="2"/>
      <x:c r="AF31" s="2"/>
      <x:c r="AG31" s="2"/>
      <x:c r="AH31" s="2"/>
    </x:row>
    <x:row r="32" ht="76" customHeight="1">
      <x:c r="A32" s="2"/>
      <x:c r="B32" s="2"/>
      <x:c r="C32" s="14" t="str">
        <x:v>D26</x:v>
      </x:c>
      <x:c r="D32" s="14"/>
      <x:c r="E32" s="14"/>
      <x:c r="F32" s="14"/>
      <x:c r="G32" s="14"/>
      <x:c r="H32" s="14"/>
      <x:c r="I32" s="14"/>
      <x:c r="J32" s="14"/>
      <x:c r="K32" s="14"/>
      <x:c r="L32" s="14"/>
      <x:c r="M32" s="14"/>
      <x:c r="N32" s="15"/>
      <x:c r="O32" s="14"/>
      <x:c r="P32" s="15"/>
      <x:c r="Q32" s="30"/>
      <x:c r="R32" s="21" t="str">
        <x:f>IF(COUNTA(D32:Q32)=0,"Unused",IF(OR(C32="",COUNTIFS($C$7:$C$46,C32)&lt;&gt;1,COUNTIFS('Workflows'!$C$7:$C$16,D32,'Workflows'!$D$7:$D$16,"&lt;&gt;")&lt;&gt;1,COUNTIFS('Perimeter'!$C$7:$C$28,E32,'Perimeter'!$E$7:$E$28,"&lt;&gt;")&lt;&gt;1,AND(F32&lt;&gt;"Owned",F32&lt;&gt;"TSA",F32&lt;&gt;"Replace",F32&lt;&gt;"Unresolved"),AND(H32&lt;&gt;"Yes",H32&lt;&gt;"No"),AND(F32="TSA",COUNTIFS('TSA'!$C$7:$C$16,G32,'TSA'!$D$7:$D$16,"&lt;&gt;")&lt;&gt;1),AND(F32&lt;&gt;"TSA",G32&lt;&gt;""),COUNTIFS($D$7:$D$46,D32,$E$7:$E$46,E32)&lt;&gt;1),"Invalid link","Linked"))</x:f>
        <x:v>Unused</x:v>
      </x:c>
      <x:c r="S32" s="21" t="str">
        <x:f>IF(R32&lt;&gt;"Linked",R32,INDEX('Perimeter'!$R$7:$R$28,MATCH(E32,'Perimeter'!$C$7:$C$28,0)))</x:f>
        <x:v>Unused</x:v>
      </x:c>
      <x:c r="T32" s="21" t="str">
        <x:f>IF(R32&lt;&gt;"Linked",R32,IF(F32&lt;&gt;"TSA","No TSA route",INDEX('TSA'!$AE$7:$AE$16,MATCH(G32,'TSA'!$C$7:$C$16,0))))</x:f>
        <x:v>Unused</x:v>
      </x:c>
      <x:c r="U32" s="21" t="str">
        <x:f>IF(R32="Unused","Unused",IF(R32&lt;&gt;"Linked",R32,IF(K32="Failed","Hold: dependency test failed",IF(F32="Unresolved","Open: continuity route",IF(OR(S32&lt;&gt;"Confirmed",AND(F32="Owned",INDEX('Perimeter'!$F$7:$F$28,MATCH(E32,'Perimeter'!$C$7:$C$28,0))&lt;&gt;"Included"),AND(F32="TSA",T32&lt;&gt;"Day 1 ready")),"Open: rights / service",IF(OR(I32="",J32="",K32&lt;&gt;"Passed",L32&lt;&gt;"Verified",M32="",NOT(ISNUMBER(N32)),N32&lt;=0,N32&gt;'Dashboard'!$D$7,Q32&lt;&gt;'Dashboard'!$D$14,O32="",NOT(ISNUMBER(P32)),P32&lt;=0),"Open: dependency test","Day 1 ready"))))))</x:f>
        <x:v>Unused</x:v>
      </x:c>
      <x:c r="V32" s="2"/>
      <x:c r="W32" s="2"/>
      <x:c r="X32" s="2"/>
      <x:c r="Y32" s="2"/>
      <x:c r="Z32" s="2"/>
      <x:c r="AA32" s="2"/>
      <x:c r="AB32" s="2"/>
      <x:c r="AC32" s="2"/>
      <x:c r="AD32" s="2"/>
      <x:c r="AE32" s="2"/>
      <x:c r="AF32" s="2"/>
      <x:c r="AG32" s="2"/>
      <x:c r="AH32" s="2"/>
    </x:row>
    <x:row r="33" ht="76" customHeight="1">
      <x:c r="A33" s="2"/>
      <x:c r="B33" s="2"/>
      <x:c r="C33" s="14" t="str">
        <x:v>D27</x:v>
      </x:c>
      <x:c r="D33" s="14"/>
      <x:c r="E33" s="14"/>
      <x:c r="F33" s="14"/>
      <x:c r="G33" s="14"/>
      <x:c r="H33" s="14"/>
      <x:c r="I33" s="14"/>
      <x:c r="J33" s="14"/>
      <x:c r="K33" s="14"/>
      <x:c r="L33" s="14"/>
      <x:c r="M33" s="14"/>
      <x:c r="N33" s="15"/>
      <x:c r="O33" s="14"/>
      <x:c r="P33" s="15"/>
      <x:c r="Q33" s="30"/>
      <x:c r="R33" s="21" t="str">
        <x:f>IF(COUNTA(D33:Q33)=0,"Unused",IF(OR(C33="",COUNTIFS($C$7:$C$46,C33)&lt;&gt;1,COUNTIFS('Workflows'!$C$7:$C$16,D33,'Workflows'!$D$7:$D$16,"&lt;&gt;")&lt;&gt;1,COUNTIFS('Perimeter'!$C$7:$C$28,E33,'Perimeter'!$E$7:$E$28,"&lt;&gt;")&lt;&gt;1,AND(F33&lt;&gt;"Owned",F33&lt;&gt;"TSA",F33&lt;&gt;"Replace",F33&lt;&gt;"Unresolved"),AND(H33&lt;&gt;"Yes",H33&lt;&gt;"No"),AND(F33="TSA",COUNTIFS('TSA'!$C$7:$C$16,G33,'TSA'!$D$7:$D$16,"&lt;&gt;")&lt;&gt;1),AND(F33&lt;&gt;"TSA",G33&lt;&gt;""),COUNTIFS($D$7:$D$46,D33,$E$7:$E$46,E33)&lt;&gt;1),"Invalid link","Linked"))</x:f>
        <x:v>Unused</x:v>
      </x:c>
      <x:c r="S33" s="21" t="str">
        <x:f>IF(R33&lt;&gt;"Linked",R33,INDEX('Perimeter'!$R$7:$R$28,MATCH(E33,'Perimeter'!$C$7:$C$28,0)))</x:f>
        <x:v>Unused</x:v>
      </x:c>
      <x:c r="T33" s="21" t="str">
        <x:f>IF(R33&lt;&gt;"Linked",R33,IF(F33&lt;&gt;"TSA","No TSA route",INDEX('TSA'!$AE$7:$AE$16,MATCH(G33,'TSA'!$C$7:$C$16,0))))</x:f>
        <x:v>Unused</x:v>
      </x:c>
      <x:c r="U33" s="21" t="str">
        <x:f>IF(R33="Unused","Unused",IF(R33&lt;&gt;"Linked",R33,IF(K33="Failed","Hold: dependency test failed",IF(F33="Unresolved","Open: continuity route",IF(OR(S33&lt;&gt;"Confirmed",AND(F33="Owned",INDEX('Perimeter'!$F$7:$F$28,MATCH(E33,'Perimeter'!$C$7:$C$28,0))&lt;&gt;"Included"),AND(F33="TSA",T33&lt;&gt;"Day 1 ready")),"Open: rights / service",IF(OR(I33="",J33="",K33&lt;&gt;"Passed",L33&lt;&gt;"Verified",M33="",NOT(ISNUMBER(N33)),N33&lt;=0,N33&gt;'Dashboard'!$D$7,Q33&lt;&gt;'Dashboard'!$D$14,O33="",NOT(ISNUMBER(P33)),P33&lt;=0),"Open: dependency test","Day 1 ready"))))))</x:f>
        <x:v>Unused</x:v>
      </x:c>
      <x:c r="V33" s="2"/>
      <x:c r="W33" s="2"/>
      <x:c r="X33" s="2"/>
      <x:c r="Y33" s="2"/>
      <x:c r="Z33" s="2"/>
      <x:c r="AA33" s="2"/>
      <x:c r="AB33" s="2"/>
      <x:c r="AC33" s="2"/>
      <x:c r="AD33" s="2"/>
      <x:c r="AE33" s="2"/>
      <x:c r="AF33" s="2"/>
      <x:c r="AG33" s="2"/>
      <x:c r="AH33" s="2"/>
    </x:row>
    <x:row r="34" ht="76" customHeight="1">
      <x:c r="A34" s="2"/>
      <x:c r="B34" s="2"/>
      <x:c r="C34" s="14" t="str">
        <x:v>D28</x:v>
      </x:c>
      <x:c r="D34" s="14"/>
      <x:c r="E34" s="14"/>
      <x:c r="F34" s="14"/>
      <x:c r="G34" s="14"/>
      <x:c r="H34" s="14"/>
      <x:c r="I34" s="14"/>
      <x:c r="J34" s="14"/>
      <x:c r="K34" s="14"/>
      <x:c r="L34" s="14"/>
      <x:c r="M34" s="14"/>
      <x:c r="N34" s="15"/>
      <x:c r="O34" s="14"/>
      <x:c r="P34" s="15"/>
      <x:c r="Q34" s="30"/>
      <x:c r="R34" s="21" t="str">
        <x:f>IF(COUNTA(D34:Q34)=0,"Unused",IF(OR(C34="",COUNTIFS($C$7:$C$46,C34)&lt;&gt;1,COUNTIFS('Workflows'!$C$7:$C$16,D34,'Workflows'!$D$7:$D$16,"&lt;&gt;")&lt;&gt;1,COUNTIFS('Perimeter'!$C$7:$C$28,E34,'Perimeter'!$E$7:$E$28,"&lt;&gt;")&lt;&gt;1,AND(F34&lt;&gt;"Owned",F34&lt;&gt;"TSA",F34&lt;&gt;"Replace",F34&lt;&gt;"Unresolved"),AND(H34&lt;&gt;"Yes",H34&lt;&gt;"No"),AND(F34="TSA",COUNTIFS('TSA'!$C$7:$C$16,G34,'TSA'!$D$7:$D$16,"&lt;&gt;")&lt;&gt;1),AND(F34&lt;&gt;"TSA",G34&lt;&gt;""),COUNTIFS($D$7:$D$46,D34,$E$7:$E$46,E34)&lt;&gt;1),"Invalid link","Linked"))</x:f>
        <x:v>Unused</x:v>
      </x:c>
      <x:c r="S34" s="21" t="str">
        <x:f>IF(R34&lt;&gt;"Linked",R34,INDEX('Perimeter'!$R$7:$R$28,MATCH(E34,'Perimeter'!$C$7:$C$28,0)))</x:f>
        <x:v>Unused</x:v>
      </x:c>
      <x:c r="T34" s="21" t="str">
        <x:f>IF(R34&lt;&gt;"Linked",R34,IF(F34&lt;&gt;"TSA","No TSA route",INDEX('TSA'!$AE$7:$AE$16,MATCH(G34,'TSA'!$C$7:$C$16,0))))</x:f>
        <x:v>Unused</x:v>
      </x:c>
      <x:c r="U34" s="21" t="str">
        <x:f>IF(R34="Unused","Unused",IF(R34&lt;&gt;"Linked",R34,IF(K34="Failed","Hold: dependency test failed",IF(F34="Unresolved","Open: continuity route",IF(OR(S34&lt;&gt;"Confirmed",AND(F34="Owned",INDEX('Perimeter'!$F$7:$F$28,MATCH(E34,'Perimeter'!$C$7:$C$28,0))&lt;&gt;"Included"),AND(F34="TSA",T34&lt;&gt;"Day 1 ready")),"Open: rights / service",IF(OR(I34="",J34="",K34&lt;&gt;"Passed",L34&lt;&gt;"Verified",M34="",NOT(ISNUMBER(N34)),N34&lt;=0,N34&gt;'Dashboard'!$D$7,Q34&lt;&gt;'Dashboard'!$D$14,O34="",NOT(ISNUMBER(P34)),P34&lt;=0),"Open: dependency test","Day 1 ready"))))))</x:f>
        <x:v>Unused</x:v>
      </x:c>
      <x:c r="V34" s="2"/>
      <x:c r="W34" s="2"/>
      <x:c r="X34" s="2"/>
      <x:c r="Y34" s="2"/>
      <x:c r="Z34" s="2"/>
      <x:c r="AA34" s="2"/>
      <x:c r="AB34" s="2"/>
      <x:c r="AC34" s="2"/>
      <x:c r="AD34" s="2"/>
      <x:c r="AE34" s="2"/>
      <x:c r="AF34" s="2"/>
      <x:c r="AG34" s="2"/>
      <x:c r="AH34" s="2"/>
    </x:row>
    <x:row r="35" ht="76" customHeight="1">
      <x:c r="A35" s="2"/>
      <x:c r="B35" s="2"/>
      <x:c r="C35" s="14" t="str">
        <x:v>D29</x:v>
      </x:c>
      <x:c r="D35" s="14"/>
      <x:c r="E35" s="14"/>
      <x:c r="F35" s="14"/>
      <x:c r="G35" s="14"/>
      <x:c r="H35" s="14"/>
      <x:c r="I35" s="14"/>
      <x:c r="J35" s="14"/>
      <x:c r="K35" s="14"/>
      <x:c r="L35" s="14"/>
      <x:c r="M35" s="14"/>
      <x:c r="N35" s="15"/>
      <x:c r="O35" s="14"/>
      <x:c r="P35" s="15"/>
      <x:c r="Q35" s="30"/>
      <x:c r="R35" s="21" t="str">
        <x:f>IF(COUNTA(D35:Q35)=0,"Unused",IF(OR(C35="",COUNTIFS($C$7:$C$46,C35)&lt;&gt;1,COUNTIFS('Workflows'!$C$7:$C$16,D35,'Workflows'!$D$7:$D$16,"&lt;&gt;")&lt;&gt;1,COUNTIFS('Perimeter'!$C$7:$C$28,E35,'Perimeter'!$E$7:$E$28,"&lt;&gt;")&lt;&gt;1,AND(F35&lt;&gt;"Owned",F35&lt;&gt;"TSA",F35&lt;&gt;"Replace",F35&lt;&gt;"Unresolved"),AND(H35&lt;&gt;"Yes",H35&lt;&gt;"No"),AND(F35="TSA",COUNTIFS('TSA'!$C$7:$C$16,G35,'TSA'!$D$7:$D$16,"&lt;&gt;")&lt;&gt;1),AND(F35&lt;&gt;"TSA",G35&lt;&gt;""),COUNTIFS($D$7:$D$46,D35,$E$7:$E$46,E35)&lt;&gt;1),"Invalid link","Linked"))</x:f>
        <x:v>Unused</x:v>
      </x:c>
      <x:c r="S35" s="21" t="str">
        <x:f>IF(R35&lt;&gt;"Linked",R35,INDEX('Perimeter'!$R$7:$R$28,MATCH(E35,'Perimeter'!$C$7:$C$28,0)))</x:f>
        <x:v>Unused</x:v>
      </x:c>
      <x:c r="T35" s="21" t="str">
        <x:f>IF(R35&lt;&gt;"Linked",R35,IF(F35&lt;&gt;"TSA","No TSA route",INDEX('TSA'!$AE$7:$AE$16,MATCH(G35,'TSA'!$C$7:$C$16,0))))</x:f>
        <x:v>Unused</x:v>
      </x:c>
      <x:c r="U35" s="21" t="str">
        <x:f>IF(R35="Unused","Unused",IF(R35&lt;&gt;"Linked",R35,IF(K35="Failed","Hold: dependency test failed",IF(F35="Unresolved","Open: continuity route",IF(OR(S35&lt;&gt;"Confirmed",AND(F35="Owned",INDEX('Perimeter'!$F$7:$F$28,MATCH(E35,'Perimeter'!$C$7:$C$28,0))&lt;&gt;"Included"),AND(F35="TSA",T35&lt;&gt;"Day 1 ready")),"Open: rights / service",IF(OR(I35="",J35="",K35&lt;&gt;"Passed",L35&lt;&gt;"Verified",M35="",NOT(ISNUMBER(N35)),N35&lt;=0,N35&gt;'Dashboard'!$D$7,Q35&lt;&gt;'Dashboard'!$D$14,O35="",NOT(ISNUMBER(P35)),P35&lt;=0),"Open: dependency test","Day 1 ready"))))))</x:f>
        <x:v>Unused</x:v>
      </x:c>
      <x:c r="V35" s="2"/>
      <x:c r="W35" s="2"/>
      <x:c r="X35" s="2"/>
      <x:c r="Y35" s="2"/>
      <x:c r="Z35" s="2"/>
      <x:c r="AA35" s="2"/>
      <x:c r="AB35" s="2"/>
      <x:c r="AC35" s="2"/>
      <x:c r="AD35" s="2"/>
      <x:c r="AE35" s="2"/>
      <x:c r="AF35" s="2"/>
      <x:c r="AG35" s="2"/>
      <x:c r="AH35" s="2"/>
    </x:row>
    <x:row r="36" ht="76" customHeight="1">
      <x:c r="A36" s="2"/>
      <x:c r="B36" s="2"/>
      <x:c r="C36" s="14" t="str">
        <x:v>D30</x:v>
      </x:c>
      <x:c r="D36" s="14"/>
      <x:c r="E36" s="14"/>
      <x:c r="F36" s="14"/>
      <x:c r="G36" s="14"/>
      <x:c r="H36" s="14"/>
      <x:c r="I36" s="14"/>
      <x:c r="J36" s="14"/>
      <x:c r="K36" s="14"/>
      <x:c r="L36" s="14"/>
      <x:c r="M36" s="14"/>
      <x:c r="N36" s="15"/>
      <x:c r="O36" s="14"/>
      <x:c r="P36" s="15"/>
      <x:c r="Q36" s="30"/>
      <x:c r="R36" s="21" t="str">
        <x:f>IF(COUNTA(D36:Q36)=0,"Unused",IF(OR(C36="",COUNTIFS($C$7:$C$46,C36)&lt;&gt;1,COUNTIFS('Workflows'!$C$7:$C$16,D36,'Workflows'!$D$7:$D$16,"&lt;&gt;")&lt;&gt;1,COUNTIFS('Perimeter'!$C$7:$C$28,E36,'Perimeter'!$E$7:$E$28,"&lt;&gt;")&lt;&gt;1,AND(F36&lt;&gt;"Owned",F36&lt;&gt;"TSA",F36&lt;&gt;"Replace",F36&lt;&gt;"Unresolved"),AND(H36&lt;&gt;"Yes",H36&lt;&gt;"No"),AND(F36="TSA",COUNTIFS('TSA'!$C$7:$C$16,G36,'TSA'!$D$7:$D$16,"&lt;&gt;")&lt;&gt;1),AND(F36&lt;&gt;"TSA",G36&lt;&gt;""),COUNTIFS($D$7:$D$46,D36,$E$7:$E$46,E36)&lt;&gt;1),"Invalid link","Linked"))</x:f>
        <x:v>Unused</x:v>
      </x:c>
      <x:c r="S36" s="21" t="str">
        <x:f>IF(R36&lt;&gt;"Linked",R36,INDEX('Perimeter'!$R$7:$R$28,MATCH(E36,'Perimeter'!$C$7:$C$28,0)))</x:f>
        <x:v>Unused</x:v>
      </x:c>
      <x:c r="T36" s="21" t="str">
        <x:f>IF(R36&lt;&gt;"Linked",R36,IF(F36&lt;&gt;"TSA","No TSA route",INDEX('TSA'!$AE$7:$AE$16,MATCH(G36,'TSA'!$C$7:$C$16,0))))</x:f>
        <x:v>Unused</x:v>
      </x:c>
      <x:c r="U36" s="21" t="str">
        <x:f>IF(R36="Unused","Unused",IF(R36&lt;&gt;"Linked",R36,IF(K36="Failed","Hold: dependency test failed",IF(F36="Unresolved","Open: continuity route",IF(OR(S36&lt;&gt;"Confirmed",AND(F36="Owned",INDEX('Perimeter'!$F$7:$F$28,MATCH(E36,'Perimeter'!$C$7:$C$28,0))&lt;&gt;"Included"),AND(F36="TSA",T36&lt;&gt;"Day 1 ready")),"Open: rights / service",IF(OR(I36="",J36="",K36&lt;&gt;"Passed",L36&lt;&gt;"Verified",M36="",NOT(ISNUMBER(N36)),N36&lt;=0,N36&gt;'Dashboard'!$D$7,Q36&lt;&gt;'Dashboard'!$D$14,O36="",NOT(ISNUMBER(P36)),P36&lt;=0),"Open: dependency test","Day 1 ready"))))))</x:f>
        <x:v>Unused</x:v>
      </x:c>
      <x:c r="V36" s="2"/>
      <x:c r="W36" s="2"/>
      <x:c r="X36" s="2"/>
      <x:c r="Y36" s="2"/>
      <x:c r="Z36" s="2"/>
      <x:c r="AA36" s="2"/>
      <x:c r="AB36" s="2"/>
      <x:c r="AC36" s="2"/>
      <x:c r="AD36" s="2"/>
      <x:c r="AE36" s="2"/>
      <x:c r="AF36" s="2"/>
      <x:c r="AG36" s="2"/>
      <x:c r="AH36" s="2"/>
    </x:row>
    <x:row r="37" ht="76" customHeight="1">
      <x:c r="A37" s="2"/>
      <x:c r="B37" s="2"/>
      <x:c r="C37" s="14" t="str">
        <x:v>D31</x:v>
      </x:c>
      <x:c r="D37" s="14"/>
      <x:c r="E37" s="14"/>
      <x:c r="F37" s="14"/>
      <x:c r="G37" s="14"/>
      <x:c r="H37" s="14"/>
      <x:c r="I37" s="14"/>
      <x:c r="J37" s="14"/>
      <x:c r="K37" s="14"/>
      <x:c r="L37" s="14"/>
      <x:c r="M37" s="14"/>
      <x:c r="N37" s="15"/>
      <x:c r="O37" s="14"/>
      <x:c r="P37" s="15"/>
      <x:c r="Q37" s="30"/>
      <x:c r="R37" s="21" t="str">
        <x:f>IF(COUNTA(D37:Q37)=0,"Unused",IF(OR(C37="",COUNTIFS($C$7:$C$46,C37)&lt;&gt;1,COUNTIFS('Workflows'!$C$7:$C$16,D37,'Workflows'!$D$7:$D$16,"&lt;&gt;")&lt;&gt;1,COUNTIFS('Perimeter'!$C$7:$C$28,E37,'Perimeter'!$E$7:$E$28,"&lt;&gt;")&lt;&gt;1,AND(F37&lt;&gt;"Owned",F37&lt;&gt;"TSA",F37&lt;&gt;"Replace",F37&lt;&gt;"Unresolved"),AND(H37&lt;&gt;"Yes",H37&lt;&gt;"No"),AND(F37="TSA",COUNTIFS('TSA'!$C$7:$C$16,G37,'TSA'!$D$7:$D$16,"&lt;&gt;")&lt;&gt;1),AND(F37&lt;&gt;"TSA",G37&lt;&gt;""),COUNTIFS($D$7:$D$46,D37,$E$7:$E$46,E37)&lt;&gt;1),"Invalid link","Linked"))</x:f>
        <x:v>Unused</x:v>
      </x:c>
      <x:c r="S37" s="21" t="str">
        <x:f>IF(R37&lt;&gt;"Linked",R37,INDEX('Perimeter'!$R$7:$R$28,MATCH(E37,'Perimeter'!$C$7:$C$28,0)))</x:f>
        <x:v>Unused</x:v>
      </x:c>
      <x:c r="T37" s="21" t="str">
        <x:f>IF(R37&lt;&gt;"Linked",R37,IF(F37&lt;&gt;"TSA","No TSA route",INDEX('TSA'!$AE$7:$AE$16,MATCH(G37,'TSA'!$C$7:$C$16,0))))</x:f>
        <x:v>Unused</x:v>
      </x:c>
      <x:c r="U37" s="21" t="str">
        <x:f>IF(R37="Unused","Unused",IF(R37&lt;&gt;"Linked",R37,IF(K37="Failed","Hold: dependency test failed",IF(F37="Unresolved","Open: continuity route",IF(OR(S37&lt;&gt;"Confirmed",AND(F37="Owned",INDEX('Perimeter'!$F$7:$F$28,MATCH(E37,'Perimeter'!$C$7:$C$28,0))&lt;&gt;"Included"),AND(F37="TSA",T37&lt;&gt;"Day 1 ready")),"Open: rights / service",IF(OR(I37="",J37="",K37&lt;&gt;"Passed",L37&lt;&gt;"Verified",M37="",NOT(ISNUMBER(N37)),N37&lt;=0,N37&gt;'Dashboard'!$D$7,Q37&lt;&gt;'Dashboard'!$D$14,O37="",NOT(ISNUMBER(P37)),P37&lt;=0),"Open: dependency test","Day 1 ready"))))))</x:f>
        <x:v>Unused</x:v>
      </x:c>
      <x:c r="V37" s="2"/>
      <x:c r="W37" s="2"/>
      <x:c r="X37" s="2"/>
      <x:c r="Y37" s="2"/>
      <x:c r="Z37" s="2"/>
      <x:c r="AA37" s="2"/>
      <x:c r="AB37" s="2"/>
      <x:c r="AC37" s="2"/>
      <x:c r="AD37" s="2"/>
      <x:c r="AE37" s="2"/>
      <x:c r="AF37" s="2"/>
      <x:c r="AG37" s="2"/>
      <x:c r="AH37" s="2"/>
    </x:row>
    <x:row r="38" ht="76" customHeight="1">
      <x:c r="A38" s="2"/>
      <x:c r="B38" s="2"/>
      <x:c r="C38" s="14" t="str">
        <x:v>D32</x:v>
      </x:c>
      <x:c r="D38" s="14"/>
      <x:c r="E38" s="14"/>
      <x:c r="F38" s="14"/>
      <x:c r="G38" s="14"/>
      <x:c r="H38" s="14"/>
      <x:c r="I38" s="14"/>
      <x:c r="J38" s="14"/>
      <x:c r="K38" s="14"/>
      <x:c r="L38" s="14"/>
      <x:c r="M38" s="14"/>
      <x:c r="N38" s="15"/>
      <x:c r="O38" s="14"/>
      <x:c r="P38" s="15"/>
      <x:c r="Q38" s="30"/>
      <x:c r="R38" s="21" t="str">
        <x:f>IF(COUNTA(D38:Q38)=0,"Unused",IF(OR(C38="",COUNTIFS($C$7:$C$46,C38)&lt;&gt;1,COUNTIFS('Workflows'!$C$7:$C$16,D38,'Workflows'!$D$7:$D$16,"&lt;&gt;")&lt;&gt;1,COUNTIFS('Perimeter'!$C$7:$C$28,E38,'Perimeter'!$E$7:$E$28,"&lt;&gt;")&lt;&gt;1,AND(F38&lt;&gt;"Owned",F38&lt;&gt;"TSA",F38&lt;&gt;"Replace",F38&lt;&gt;"Unresolved"),AND(H38&lt;&gt;"Yes",H38&lt;&gt;"No"),AND(F38="TSA",COUNTIFS('TSA'!$C$7:$C$16,G38,'TSA'!$D$7:$D$16,"&lt;&gt;")&lt;&gt;1),AND(F38&lt;&gt;"TSA",G38&lt;&gt;""),COUNTIFS($D$7:$D$46,D38,$E$7:$E$46,E38)&lt;&gt;1),"Invalid link","Linked"))</x:f>
        <x:v>Unused</x:v>
      </x:c>
      <x:c r="S38" s="21" t="str">
        <x:f>IF(R38&lt;&gt;"Linked",R38,INDEX('Perimeter'!$R$7:$R$28,MATCH(E38,'Perimeter'!$C$7:$C$28,0)))</x:f>
        <x:v>Unused</x:v>
      </x:c>
      <x:c r="T38" s="21" t="str">
        <x:f>IF(R38&lt;&gt;"Linked",R38,IF(F38&lt;&gt;"TSA","No TSA route",INDEX('TSA'!$AE$7:$AE$16,MATCH(G38,'TSA'!$C$7:$C$16,0))))</x:f>
        <x:v>Unused</x:v>
      </x:c>
      <x:c r="U38" s="21" t="str">
        <x:f>IF(R38="Unused","Unused",IF(R38&lt;&gt;"Linked",R38,IF(K38="Failed","Hold: dependency test failed",IF(F38="Unresolved","Open: continuity route",IF(OR(S38&lt;&gt;"Confirmed",AND(F38="Owned",INDEX('Perimeter'!$F$7:$F$28,MATCH(E38,'Perimeter'!$C$7:$C$28,0))&lt;&gt;"Included"),AND(F38="TSA",T38&lt;&gt;"Day 1 ready")),"Open: rights / service",IF(OR(I38="",J38="",K38&lt;&gt;"Passed",L38&lt;&gt;"Verified",M38="",NOT(ISNUMBER(N38)),N38&lt;=0,N38&gt;'Dashboard'!$D$7,Q38&lt;&gt;'Dashboard'!$D$14,O38="",NOT(ISNUMBER(P38)),P38&lt;=0),"Open: dependency test","Day 1 ready"))))))</x:f>
        <x:v>Unused</x:v>
      </x:c>
      <x:c r="V38" s="2"/>
      <x:c r="W38" s="2"/>
      <x:c r="X38" s="2"/>
      <x:c r="Y38" s="2"/>
      <x:c r="Z38" s="2"/>
      <x:c r="AA38" s="2"/>
      <x:c r="AB38" s="2"/>
      <x:c r="AC38" s="2"/>
      <x:c r="AD38" s="2"/>
      <x:c r="AE38" s="2"/>
      <x:c r="AF38" s="2"/>
      <x:c r="AG38" s="2"/>
      <x:c r="AH38" s="2"/>
    </x:row>
    <x:row r="39" ht="76" customHeight="1">
      <x:c r="A39" s="2"/>
      <x:c r="B39" s="2"/>
      <x:c r="C39" s="14" t="str">
        <x:v>D33</x:v>
      </x:c>
      <x:c r="D39" s="14"/>
      <x:c r="E39" s="14"/>
      <x:c r="F39" s="14"/>
      <x:c r="G39" s="14"/>
      <x:c r="H39" s="14"/>
      <x:c r="I39" s="14"/>
      <x:c r="J39" s="14"/>
      <x:c r="K39" s="14"/>
      <x:c r="L39" s="14"/>
      <x:c r="M39" s="14"/>
      <x:c r="N39" s="15"/>
      <x:c r="O39" s="14"/>
      <x:c r="P39" s="15"/>
      <x:c r="Q39" s="30"/>
      <x:c r="R39" s="21" t="str">
        <x:f>IF(COUNTA(D39:Q39)=0,"Unused",IF(OR(C39="",COUNTIFS($C$7:$C$46,C39)&lt;&gt;1,COUNTIFS('Workflows'!$C$7:$C$16,D39,'Workflows'!$D$7:$D$16,"&lt;&gt;")&lt;&gt;1,COUNTIFS('Perimeter'!$C$7:$C$28,E39,'Perimeter'!$E$7:$E$28,"&lt;&gt;")&lt;&gt;1,AND(F39&lt;&gt;"Owned",F39&lt;&gt;"TSA",F39&lt;&gt;"Replace",F39&lt;&gt;"Unresolved"),AND(H39&lt;&gt;"Yes",H39&lt;&gt;"No"),AND(F39="TSA",COUNTIFS('TSA'!$C$7:$C$16,G39,'TSA'!$D$7:$D$16,"&lt;&gt;")&lt;&gt;1),AND(F39&lt;&gt;"TSA",G39&lt;&gt;""),COUNTIFS($D$7:$D$46,D39,$E$7:$E$46,E39)&lt;&gt;1),"Invalid link","Linked"))</x:f>
        <x:v>Unused</x:v>
      </x:c>
      <x:c r="S39" s="21" t="str">
        <x:f>IF(R39&lt;&gt;"Linked",R39,INDEX('Perimeter'!$R$7:$R$28,MATCH(E39,'Perimeter'!$C$7:$C$28,0)))</x:f>
        <x:v>Unused</x:v>
      </x:c>
      <x:c r="T39" s="21" t="str">
        <x:f>IF(R39&lt;&gt;"Linked",R39,IF(F39&lt;&gt;"TSA","No TSA route",INDEX('TSA'!$AE$7:$AE$16,MATCH(G39,'TSA'!$C$7:$C$16,0))))</x:f>
        <x:v>Unused</x:v>
      </x:c>
      <x:c r="U39" s="21" t="str">
        <x:f>IF(R39="Unused","Unused",IF(R39&lt;&gt;"Linked",R39,IF(K39="Failed","Hold: dependency test failed",IF(F39="Unresolved","Open: continuity route",IF(OR(S39&lt;&gt;"Confirmed",AND(F39="Owned",INDEX('Perimeter'!$F$7:$F$28,MATCH(E39,'Perimeter'!$C$7:$C$28,0))&lt;&gt;"Included"),AND(F39="TSA",T39&lt;&gt;"Day 1 ready")),"Open: rights / service",IF(OR(I39="",J39="",K39&lt;&gt;"Passed",L39&lt;&gt;"Verified",M39="",NOT(ISNUMBER(N39)),N39&lt;=0,N39&gt;'Dashboard'!$D$7,Q39&lt;&gt;'Dashboard'!$D$14,O39="",NOT(ISNUMBER(P39)),P39&lt;=0),"Open: dependency test","Day 1 ready"))))))</x:f>
        <x:v>Unused</x:v>
      </x:c>
      <x:c r="V39" s="2"/>
      <x:c r="W39" s="2"/>
      <x:c r="X39" s="2"/>
      <x:c r="Y39" s="2"/>
      <x:c r="Z39" s="2"/>
      <x:c r="AA39" s="2"/>
      <x:c r="AB39" s="2"/>
      <x:c r="AC39" s="2"/>
      <x:c r="AD39" s="2"/>
      <x:c r="AE39" s="2"/>
      <x:c r="AF39" s="2"/>
      <x:c r="AG39" s="2"/>
      <x:c r="AH39" s="2"/>
    </x:row>
    <x:row r="40" ht="76" customHeight="1">
      <x:c r="A40" s="2"/>
      <x:c r="B40" s="2"/>
      <x:c r="C40" s="14" t="str">
        <x:v>D34</x:v>
      </x:c>
      <x:c r="D40" s="14"/>
      <x:c r="E40" s="14"/>
      <x:c r="F40" s="14"/>
      <x:c r="G40" s="14"/>
      <x:c r="H40" s="14"/>
      <x:c r="I40" s="14"/>
      <x:c r="J40" s="14"/>
      <x:c r="K40" s="14"/>
      <x:c r="L40" s="14"/>
      <x:c r="M40" s="14"/>
      <x:c r="N40" s="15"/>
      <x:c r="O40" s="14"/>
      <x:c r="P40" s="15"/>
      <x:c r="Q40" s="30"/>
      <x:c r="R40" s="21" t="str">
        <x:f>IF(COUNTA(D40:Q40)=0,"Unused",IF(OR(C40="",COUNTIFS($C$7:$C$46,C40)&lt;&gt;1,COUNTIFS('Workflows'!$C$7:$C$16,D40,'Workflows'!$D$7:$D$16,"&lt;&gt;")&lt;&gt;1,COUNTIFS('Perimeter'!$C$7:$C$28,E40,'Perimeter'!$E$7:$E$28,"&lt;&gt;")&lt;&gt;1,AND(F40&lt;&gt;"Owned",F40&lt;&gt;"TSA",F40&lt;&gt;"Replace",F40&lt;&gt;"Unresolved"),AND(H40&lt;&gt;"Yes",H40&lt;&gt;"No"),AND(F40="TSA",COUNTIFS('TSA'!$C$7:$C$16,G40,'TSA'!$D$7:$D$16,"&lt;&gt;")&lt;&gt;1),AND(F40&lt;&gt;"TSA",G40&lt;&gt;""),COUNTIFS($D$7:$D$46,D40,$E$7:$E$46,E40)&lt;&gt;1),"Invalid link","Linked"))</x:f>
        <x:v>Unused</x:v>
      </x:c>
      <x:c r="S40" s="21" t="str">
        <x:f>IF(R40&lt;&gt;"Linked",R40,INDEX('Perimeter'!$R$7:$R$28,MATCH(E40,'Perimeter'!$C$7:$C$28,0)))</x:f>
        <x:v>Unused</x:v>
      </x:c>
      <x:c r="T40" s="21" t="str">
        <x:f>IF(R40&lt;&gt;"Linked",R40,IF(F40&lt;&gt;"TSA","No TSA route",INDEX('TSA'!$AE$7:$AE$16,MATCH(G40,'TSA'!$C$7:$C$16,0))))</x:f>
        <x:v>Unused</x:v>
      </x:c>
      <x:c r="U40" s="21" t="str">
        <x:f>IF(R40="Unused","Unused",IF(R40&lt;&gt;"Linked",R40,IF(K40="Failed","Hold: dependency test failed",IF(F40="Unresolved","Open: continuity route",IF(OR(S40&lt;&gt;"Confirmed",AND(F40="Owned",INDEX('Perimeter'!$F$7:$F$28,MATCH(E40,'Perimeter'!$C$7:$C$28,0))&lt;&gt;"Included"),AND(F40="TSA",T40&lt;&gt;"Day 1 ready")),"Open: rights / service",IF(OR(I40="",J40="",K40&lt;&gt;"Passed",L40&lt;&gt;"Verified",M40="",NOT(ISNUMBER(N40)),N40&lt;=0,N40&gt;'Dashboard'!$D$7,Q40&lt;&gt;'Dashboard'!$D$14,O40="",NOT(ISNUMBER(P40)),P40&lt;=0),"Open: dependency test","Day 1 ready"))))))</x:f>
        <x:v>Unused</x:v>
      </x:c>
      <x:c r="V40" s="2"/>
      <x:c r="W40" s="2"/>
      <x:c r="X40" s="2"/>
      <x:c r="Y40" s="2"/>
      <x:c r="Z40" s="2"/>
      <x:c r="AA40" s="2"/>
      <x:c r="AB40" s="2"/>
      <x:c r="AC40" s="2"/>
      <x:c r="AD40" s="2"/>
      <x:c r="AE40" s="2"/>
      <x:c r="AF40" s="2"/>
      <x:c r="AG40" s="2"/>
      <x:c r="AH40" s="2"/>
    </x:row>
    <x:row r="41" ht="76" customHeight="1">
      <x:c r="A41" s="2"/>
      <x:c r="B41" s="2"/>
      <x:c r="C41" s="14" t="str">
        <x:v>D35</x:v>
      </x:c>
      <x:c r="D41" s="14"/>
      <x:c r="E41" s="14"/>
      <x:c r="F41" s="14"/>
      <x:c r="G41" s="14"/>
      <x:c r="H41" s="14"/>
      <x:c r="I41" s="14"/>
      <x:c r="J41" s="14"/>
      <x:c r="K41" s="14"/>
      <x:c r="L41" s="14"/>
      <x:c r="M41" s="14"/>
      <x:c r="N41" s="15"/>
      <x:c r="O41" s="14"/>
      <x:c r="P41" s="15"/>
      <x:c r="Q41" s="30"/>
      <x:c r="R41" s="21" t="str">
        <x:f>IF(COUNTA(D41:Q41)=0,"Unused",IF(OR(C41="",COUNTIFS($C$7:$C$46,C41)&lt;&gt;1,COUNTIFS('Workflows'!$C$7:$C$16,D41,'Workflows'!$D$7:$D$16,"&lt;&gt;")&lt;&gt;1,COUNTIFS('Perimeter'!$C$7:$C$28,E41,'Perimeter'!$E$7:$E$28,"&lt;&gt;")&lt;&gt;1,AND(F41&lt;&gt;"Owned",F41&lt;&gt;"TSA",F41&lt;&gt;"Replace",F41&lt;&gt;"Unresolved"),AND(H41&lt;&gt;"Yes",H41&lt;&gt;"No"),AND(F41="TSA",COUNTIFS('TSA'!$C$7:$C$16,G41,'TSA'!$D$7:$D$16,"&lt;&gt;")&lt;&gt;1),AND(F41&lt;&gt;"TSA",G41&lt;&gt;""),COUNTIFS($D$7:$D$46,D41,$E$7:$E$46,E41)&lt;&gt;1),"Invalid link","Linked"))</x:f>
        <x:v>Unused</x:v>
      </x:c>
      <x:c r="S41" s="21" t="str">
        <x:f>IF(R41&lt;&gt;"Linked",R41,INDEX('Perimeter'!$R$7:$R$28,MATCH(E41,'Perimeter'!$C$7:$C$28,0)))</x:f>
        <x:v>Unused</x:v>
      </x:c>
      <x:c r="T41" s="21" t="str">
        <x:f>IF(R41&lt;&gt;"Linked",R41,IF(F41&lt;&gt;"TSA","No TSA route",INDEX('TSA'!$AE$7:$AE$16,MATCH(G41,'TSA'!$C$7:$C$16,0))))</x:f>
        <x:v>Unused</x:v>
      </x:c>
      <x:c r="U41" s="21" t="str">
        <x:f>IF(R41="Unused","Unused",IF(R41&lt;&gt;"Linked",R41,IF(K41="Failed","Hold: dependency test failed",IF(F41="Unresolved","Open: continuity route",IF(OR(S41&lt;&gt;"Confirmed",AND(F41="Owned",INDEX('Perimeter'!$F$7:$F$28,MATCH(E41,'Perimeter'!$C$7:$C$28,0))&lt;&gt;"Included"),AND(F41="TSA",T41&lt;&gt;"Day 1 ready")),"Open: rights / service",IF(OR(I41="",J41="",K41&lt;&gt;"Passed",L41&lt;&gt;"Verified",M41="",NOT(ISNUMBER(N41)),N41&lt;=0,N41&gt;'Dashboard'!$D$7,Q41&lt;&gt;'Dashboard'!$D$14,O41="",NOT(ISNUMBER(P41)),P41&lt;=0),"Open: dependency test","Day 1 ready"))))))</x:f>
        <x:v>Unused</x:v>
      </x:c>
      <x:c r="V41" s="2"/>
      <x:c r="W41" s="2"/>
      <x:c r="X41" s="2"/>
      <x:c r="Y41" s="2"/>
      <x:c r="Z41" s="2"/>
      <x:c r="AA41" s="2"/>
      <x:c r="AB41" s="2"/>
      <x:c r="AC41" s="2"/>
      <x:c r="AD41" s="2"/>
      <x:c r="AE41" s="2"/>
      <x:c r="AF41" s="2"/>
      <x:c r="AG41" s="2"/>
      <x:c r="AH41" s="2"/>
    </x:row>
    <x:row r="42" ht="76" customHeight="1">
      <x:c r="A42" s="2"/>
      <x:c r="B42" s="2"/>
      <x:c r="C42" s="14" t="str">
        <x:v>D36</x:v>
      </x:c>
      <x:c r="D42" s="14"/>
      <x:c r="E42" s="14"/>
      <x:c r="F42" s="14"/>
      <x:c r="G42" s="14"/>
      <x:c r="H42" s="14"/>
      <x:c r="I42" s="14"/>
      <x:c r="J42" s="14"/>
      <x:c r="K42" s="14"/>
      <x:c r="L42" s="14"/>
      <x:c r="M42" s="14"/>
      <x:c r="N42" s="15"/>
      <x:c r="O42" s="14"/>
      <x:c r="P42" s="15"/>
      <x:c r="Q42" s="30"/>
      <x:c r="R42" s="21" t="str">
        <x:f>IF(COUNTA(D42:Q42)=0,"Unused",IF(OR(C42="",COUNTIFS($C$7:$C$46,C42)&lt;&gt;1,COUNTIFS('Workflows'!$C$7:$C$16,D42,'Workflows'!$D$7:$D$16,"&lt;&gt;")&lt;&gt;1,COUNTIFS('Perimeter'!$C$7:$C$28,E42,'Perimeter'!$E$7:$E$28,"&lt;&gt;")&lt;&gt;1,AND(F42&lt;&gt;"Owned",F42&lt;&gt;"TSA",F42&lt;&gt;"Replace",F42&lt;&gt;"Unresolved"),AND(H42&lt;&gt;"Yes",H42&lt;&gt;"No"),AND(F42="TSA",COUNTIFS('TSA'!$C$7:$C$16,G42,'TSA'!$D$7:$D$16,"&lt;&gt;")&lt;&gt;1),AND(F42&lt;&gt;"TSA",G42&lt;&gt;""),COUNTIFS($D$7:$D$46,D42,$E$7:$E$46,E42)&lt;&gt;1),"Invalid link","Linked"))</x:f>
        <x:v>Unused</x:v>
      </x:c>
      <x:c r="S42" s="21" t="str">
        <x:f>IF(R42&lt;&gt;"Linked",R42,INDEX('Perimeter'!$R$7:$R$28,MATCH(E42,'Perimeter'!$C$7:$C$28,0)))</x:f>
        <x:v>Unused</x:v>
      </x:c>
      <x:c r="T42" s="21" t="str">
        <x:f>IF(R42&lt;&gt;"Linked",R42,IF(F42&lt;&gt;"TSA","No TSA route",INDEX('TSA'!$AE$7:$AE$16,MATCH(G42,'TSA'!$C$7:$C$16,0))))</x:f>
        <x:v>Unused</x:v>
      </x:c>
      <x:c r="U42" s="21" t="str">
        <x:f>IF(R42="Unused","Unused",IF(R42&lt;&gt;"Linked",R42,IF(K42="Failed","Hold: dependency test failed",IF(F42="Unresolved","Open: continuity route",IF(OR(S42&lt;&gt;"Confirmed",AND(F42="Owned",INDEX('Perimeter'!$F$7:$F$28,MATCH(E42,'Perimeter'!$C$7:$C$28,0))&lt;&gt;"Included"),AND(F42="TSA",T42&lt;&gt;"Day 1 ready")),"Open: rights / service",IF(OR(I42="",J42="",K42&lt;&gt;"Passed",L42&lt;&gt;"Verified",M42="",NOT(ISNUMBER(N42)),N42&lt;=0,N42&gt;'Dashboard'!$D$7,Q42&lt;&gt;'Dashboard'!$D$14,O42="",NOT(ISNUMBER(P42)),P42&lt;=0),"Open: dependency test","Day 1 ready"))))))</x:f>
        <x:v>Unused</x:v>
      </x:c>
      <x:c r="V42" s="2"/>
      <x:c r="W42" s="2"/>
      <x:c r="X42" s="2"/>
      <x:c r="Y42" s="2"/>
      <x:c r="Z42" s="2"/>
      <x:c r="AA42" s="2"/>
      <x:c r="AB42" s="2"/>
      <x:c r="AC42" s="2"/>
      <x:c r="AD42" s="2"/>
      <x:c r="AE42" s="2"/>
      <x:c r="AF42" s="2"/>
      <x:c r="AG42" s="2"/>
      <x:c r="AH42" s="2"/>
    </x:row>
    <x:row r="43" ht="76" customHeight="1">
      <x:c r="A43" s="2"/>
      <x:c r="B43" s="2"/>
      <x:c r="C43" s="14" t="str">
        <x:v>D37</x:v>
      </x:c>
      <x:c r="D43" s="14"/>
      <x:c r="E43" s="14"/>
      <x:c r="F43" s="14"/>
      <x:c r="G43" s="14"/>
      <x:c r="H43" s="14"/>
      <x:c r="I43" s="14"/>
      <x:c r="J43" s="14"/>
      <x:c r="K43" s="14"/>
      <x:c r="L43" s="14"/>
      <x:c r="M43" s="14"/>
      <x:c r="N43" s="15"/>
      <x:c r="O43" s="14"/>
      <x:c r="P43" s="15"/>
      <x:c r="Q43" s="30"/>
      <x:c r="R43" s="21" t="str">
        <x:f>IF(COUNTA(D43:Q43)=0,"Unused",IF(OR(C43="",COUNTIFS($C$7:$C$46,C43)&lt;&gt;1,COUNTIFS('Workflows'!$C$7:$C$16,D43,'Workflows'!$D$7:$D$16,"&lt;&gt;")&lt;&gt;1,COUNTIFS('Perimeter'!$C$7:$C$28,E43,'Perimeter'!$E$7:$E$28,"&lt;&gt;")&lt;&gt;1,AND(F43&lt;&gt;"Owned",F43&lt;&gt;"TSA",F43&lt;&gt;"Replace",F43&lt;&gt;"Unresolved"),AND(H43&lt;&gt;"Yes",H43&lt;&gt;"No"),AND(F43="TSA",COUNTIFS('TSA'!$C$7:$C$16,G43,'TSA'!$D$7:$D$16,"&lt;&gt;")&lt;&gt;1),AND(F43&lt;&gt;"TSA",G43&lt;&gt;""),COUNTIFS($D$7:$D$46,D43,$E$7:$E$46,E43)&lt;&gt;1),"Invalid link","Linked"))</x:f>
        <x:v>Unused</x:v>
      </x:c>
      <x:c r="S43" s="21" t="str">
        <x:f>IF(R43&lt;&gt;"Linked",R43,INDEX('Perimeter'!$R$7:$R$28,MATCH(E43,'Perimeter'!$C$7:$C$28,0)))</x:f>
        <x:v>Unused</x:v>
      </x:c>
      <x:c r="T43" s="21" t="str">
        <x:f>IF(R43&lt;&gt;"Linked",R43,IF(F43&lt;&gt;"TSA","No TSA route",INDEX('TSA'!$AE$7:$AE$16,MATCH(G43,'TSA'!$C$7:$C$16,0))))</x:f>
        <x:v>Unused</x:v>
      </x:c>
      <x:c r="U43" s="21" t="str">
        <x:f>IF(R43="Unused","Unused",IF(R43&lt;&gt;"Linked",R43,IF(K43="Failed","Hold: dependency test failed",IF(F43="Unresolved","Open: continuity route",IF(OR(S43&lt;&gt;"Confirmed",AND(F43="Owned",INDEX('Perimeter'!$F$7:$F$28,MATCH(E43,'Perimeter'!$C$7:$C$28,0))&lt;&gt;"Included"),AND(F43="TSA",T43&lt;&gt;"Day 1 ready")),"Open: rights / service",IF(OR(I43="",J43="",K43&lt;&gt;"Passed",L43&lt;&gt;"Verified",M43="",NOT(ISNUMBER(N43)),N43&lt;=0,N43&gt;'Dashboard'!$D$7,Q43&lt;&gt;'Dashboard'!$D$14,O43="",NOT(ISNUMBER(P43)),P43&lt;=0),"Open: dependency test","Day 1 ready"))))))</x:f>
        <x:v>Unused</x:v>
      </x:c>
      <x:c r="V43" s="2"/>
      <x:c r="W43" s="2"/>
      <x:c r="X43" s="2"/>
      <x:c r="Y43" s="2"/>
      <x:c r="Z43" s="2"/>
      <x:c r="AA43" s="2"/>
      <x:c r="AB43" s="2"/>
      <x:c r="AC43" s="2"/>
      <x:c r="AD43" s="2"/>
      <x:c r="AE43" s="2"/>
      <x:c r="AF43" s="2"/>
      <x:c r="AG43" s="2"/>
      <x:c r="AH43" s="2"/>
    </x:row>
    <x:row r="44" ht="76" customHeight="1">
      <x:c r="A44" s="2"/>
      <x:c r="B44" s="2"/>
      <x:c r="C44" s="14" t="str">
        <x:v>D38</x:v>
      </x:c>
      <x:c r="D44" s="14"/>
      <x:c r="E44" s="14"/>
      <x:c r="F44" s="14"/>
      <x:c r="G44" s="14"/>
      <x:c r="H44" s="14"/>
      <x:c r="I44" s="14"/>
      <x:c r="J44" s="14"/>
      <x:c r="K44" s="14"/>
      <x:c r="L44" s="14"/>
      <x:c r="M44" s="14"/>
      <x:c r="N44" s="15"/>
      <x:c r="O44" s="14"/>
      <x:c r="P44" s="15"/>
      <x:c r="Q44" s="30"/>
      <x:c r="R44" s="21" t="str">
        <x:f>IF(COUNTA(D44:Q44)=0,"Unused",IF(OR(C44="",COUNTIFS($C$7:$C$46,C44)&lt;&gt;1,COUNTIFS('Workflows'!$C$7:$C$16,D44,'Workflows'!$D$7:$D$16,"&lt;&gt;")&lt;&gt;1,COUNTIFS('Perimeter'!$C$7:$C$28,E44,'Perimeter'!$E$7:$E$28,"&lt;&gt;")&lt;&gt;1,AND(F44&lt;&gt;"Owned",F44&lt;&gt;"TSA",F44&lt;&gt;"Replace",F44&lt;&gt;"Unresolved"),AND(H44&lt;&gt;"Yes",H44&lt;&gt;"No"),AND(F44="TSA",COUNTIFS('TSA'!$C$7:$C$16,G44,'TSA'!$D$7:$D$16,"&lt;&gt;")&lt;&gt;1),AND(F44&lt;&gt;"TSA",G44&lt;&gt;""),COUNTIFS($D$7:$D$46,D44,$E$7:$E$46,E44)&lt;&gt;1),"Invalid link","Linked"))</x:f>
        <x:v>Unused</x:v>
      </x:c>
      <x:c r="S44" s="21" t="str">
        <x:f>IF(R44&lt;&gt;"Linked",R44,INDEX('Perimeter'!$R$7:$R$28,MATCH(E44,'Perimeter'!$C$7:$C$28,0)))</x:f>
        <x:v>Unused</x:v>
      </x:c>
      <x:c r="T44" s="21" t="str">
        <x:f>IF(R44&lt;&gt;"Linked",R44,IF(F44&lt;&gt;"TSA","No TSA route",INDEX('TSA'!$AE$7:$AE$16,MATCH(G44,'TSA'!$C$7:$C$16,0))))</x:f>
        <x:v>Unused</x:v>
      </x:c>
      <x:c r="U44" s="21" t="str">
        <x:f>IF(R44="Unused","Unused",IF(R44&lt;&gt;"Linked",R44,IF(K44="Failed","Hold: dependency test failed",IF(F44="Unresolved","Open: continuity route",IF(OR(S44&lt;&gt;"Confirmed",AND(F44="Owned",INDEX('Perimeter'!$F$7:$F$28,MATCH(E44,'Perimeter'!$C$7:$C$28,0))&lt;&gt;"Included"),AND(F44="TSA",T44&lt;&gt;"Day 1 ready")),"Open: rights / service",IF(OR(I44="",J44="",K44&lt;&gt;"Passed",L44&lt;&gt;"Verified",M44="",NOT(ISNUMBER(N44)),N44&lt;=0,N44&gt;'Dashboard'!$D$7,Q44&lt;&gt;'Dashboard'!$D$14,O44="",NOT(ISNUMBER(P44)),P44&lt;=0),"Open: dependency test","Day 1 ready"))))))</x:f>
        <x:v>Unused</x:v>
      </x:c>
      <x:c r="V44" s="2"/>
      <x:c r="W44" s="2"/>
      <x:c r="X44" s="2"/>
      <x:c r="Y44" s="2"/>
      <x:c r="Z44" s="2"/>
      <x:c r="AA44" s="2"/>
      <x:c r="AB44" s="2"/>
      <x:c r="AC44" s="2"/>
      <x:c r="AD44" s="2"/>
      <x:c r="AE44" s="2"/>
      <x:c r="AF44" s="2"/>
      <x:c r="AG44" s="2"/>
      <x:c r="AH44" s="2"/>
    </x:row>
    <x:row r="45" ht="76" customHeight="1">
      <x:c r="A45" s="2"/>
      <x:c r="B45" s="2"/>
      <x:c r="C45" s="14" t="str">
        <x:v>D39</x:v>
      </x:c>
      <x:c r="D45" s="14"/>
      <x:c r="E45" s="14"/>
      <x:c r="F45" s="14"/>
      <x:c r="G45" s="14"/>
      <x:c r="H45" s="14"/>
      <x:c r="I45" s="14"/>
      <x:c r="J45" s="14"/>
      <x:c r="K45" s="14"/>
      <x:c r="L45" s="14"/>
      <x:c r="M45" s="14"/>
      <x:c r="N45" s="15"/>
      <x:c r="O45" s="14"/>
      <x:c r="P45" s="15"/>
      <x:c r="Q45" s="30"/>
      <x:c r="R45" s="21" t="str">
        <x:f>IF(COUNTA(D45:Q45)=0,"Unused",IF(OR(C45="",COUNTIFS($C$7:$C$46,C45)&lt;&gt;1,COUNTIFS('Workflows'!$C$7:$C$16,D45,'Workflows'!$D$7:$D$16,"&lt;&gt;")&lt;&gt;1,COUNTIFS('Perimeter'!$C$7:$C$28,E45,'Perimeter'!$E$7:$E$28,"&lt;&gt;")&lt;&gt;1,AND(F45&lt;&gt;"Owned",F45&lt;&gt;"TSA",F45&lt;&gt;"Replace",F45&lt;&gt;"Unresolved"),AND(H45&lt;&gt;"Yes",H45&lt;&gt;"No"),AND(F45="TSA",COUNTIFS('TSA'!$C$7:$C$16,G45,'TSA'!$D$7:$D$16,"&lt;&gt;")&lt;&gt;1),AND(F45&lt;&gt;"TSA",G45&lt;&gt;""),COUNTIFS($D$7:$D$46,D45,$E$7:$E$46,E45)&lt;&gt;1),"Invalid link","Linked"))</x:f>
        <x:v>Unused</x:v>
      </x:c>
      <x:c r="S45" s="21" t="str">
        <x:f>IF(R45&lt;&gt;"Linked",R45,INDEX('Perimeter'!$R$7:$R$28,MATCH(E45,'Perimeter'!$C$7:$C$28,0)))</x:f>
        <x:v>Unused</x:v>
      </x:c>
      <x:c r="T45" s="21" t="str">
        <x:f>IF(R45&lt;&gt;"Linked",R45,IF(F45&lt;&gt;"TSA","No TSA route",INDEX('TSA'!$AE$7:$AE$16,MATCH(G45,'TSA'!$C$7:$C$16,0))))</x:f>
        <x:v>Unused</x:v>
      </x:c>
      <x:c r="U45" s="21" t="str">
        <x:f>IF(R45="Unused","Unused",IF(R45&lt;&gt;"Linked",R45,IF(K45="Failed","Hold: dependency test failed",IF(F45="Unresolved","Open: continuity route",IF(OR(S45&lt;&gt;"Confirmed",AND(F45="Owned",INDEX('Perimeter'!$F$7:$F$28,MATCH(E45,'Perimeter'!$C$7:$C$28,0))&lt;&gt;"Included"),AND(F45="TSA",T45&lt;&gt;"Day 1 ready")),"Open: rights / service",IF(OR(I45="",J45="",K45&lt;&gt;"Passed",L45&lt;&gt;"Verified",M45="",NOT(ISNUMBER(N45)),N45&lt;=0,N45&gt;'Dashboard'!$D$7,Q45&lt;&gt;'Dashboard'!$D$14,O45="",NOT(ISNUMBER(P45)),P45&lt;=0),"Open: dependency test","Day 1 ready"))))))</x:f>
        <x:v>Unused</x:v>
      </x:c>
      <x:c r="V45" s="2"/>
      <x:c r="W45" s="2"/>
      <x:c r="X45" s="2"/>
      <x:c r="Y45" s="2"/>
      <x:c r="Z45" s="2"/>
      <x:c r="AA45" s="2"/>
      <x:c r="AB45" s="2"/>
      <x:c r="AC45" s="2"/>
      <x:c r="AD45" s="2"/>
      <x:c r="AE45" s="2"/>
      <x:c r="AF45" s="2"/>
      <x:c r="AG45" s="2"/>
      <x:c r="AH45" s="2"/>
    </x:row>
    <x:row r="46" ht="76" customHeight="1">
      <x:c r="A46" s="2"/>
      <x:c r="B46" s="2"/>
      <x:c r="C46" s="14" t="str">
        <x:v>D40</x:v>
      </x:c>
      <x:c r="D46" s="14"/>
      <x:c r="E46" s="14"/>
      <x:c r="F46" s="14"/>
      <x:c r="G46" s="14"/>
      <x:c r="H46" s="14"/>
      <x:c r="I46" s="14"/>
      <x:c r="J46" s="14"/>
      <x:c r="K46" s="14"/>
      <x:c r="L46" s="14"/>
      <x:c r="M46" s="14"/>
      <x:c r="N46" s="15"/>
      <x:c r="O46" s="14"/>
      <x:c r="P46" s="15"/>
      <x:c r="Q46" s="30"/>
      <x:c r="R46" s="21" t="str">
        <x:f>IF(COUNTA(D46:Q46)=0,"Unused",IF(OR(C46="",COUNTIFS($C$7:$C$46,C46)&lt;&gt;1,COUNTIFS('Workflows'!$C$7:$C$16,D46,'Workflows'!$D$7:$D$16,"&lt;&gt;")&lt;&gt;1,COUNTIFS('Perimeter'!$C$7:$C$28,E46,'Perimeter'!$E$7:$E$28,"&lt;&gt;")&lt;&gt;1,AND(F46&lt;&gt;"Owned",F46&lt;&gt;"TSA",F46&lt;&gt;"Replace",F46&lt;&gt;"Unresolved"),AND(H46&lt;&gt;"Yes",H46&lt;&gt;"No"),AND(F46="TSA",COUNTIFS('TSA'!$C$7:$C$16,G46,'TSA'!$D$7:$D$16,"&lt;&gt;")&lt;&gt;1),AND(F46&lt;&gt;"TSA",G46&lt;&gt;""),COUNTIFS($D$7:$D$46,D46,$E$7:$E$46,E46)&lt;&gt;1),"Invalid link","Linked"))</x:f>
        <x:v>Unused</x:v>
      </x:c>
      <x:c r="S46" s="21" t="str">
        <x:f>IF(R46&lt;&gt;"Linked",R46,INDEX('Perimeter'!$R$7:$R$28,MATCH(E46,'Perimeter'!$C$7:$C$28,0)))</x:f>
        <x:v>Unused</x:v>
      </x:c>
      <x:c r="T46" s="21" t="str">
        <x:f>IF(R46&lt;&gt;"Linked",R46,IF(F46&lt;&gt;"TSA","No TSA route",INDEX('TSA'!$AE$7:$AE$16,MATCH(G46,'TSA'!$C$7:$C$16,0))))</x:f>
        <x:v>Unused</x:v>
      </x:c>
      <x:c r="U46" s="21" t="str">
        <x:f>IF(R46="Unused","Unused",IF(R46&lt;&gt;"Linked",R46,IF(K46="Failed","Hold: dependency test failed",IF(F46="Unresolved","Open: continuity route",IF(OR(S46&lt;&gt;"Confirmed",AND(F46="Owned",INDEX('Perimeter'!$F$7:$F$28,MATCH(E46,'Perimeter'!$C$7:$C$28,0))&lt;&gt;"Included"),AND(F46="TSA",T46&lt;&gt;"Day 1 ready")),"Open: rights / service",IF(OR(I46="",J46="",K46&lt;&gt;"Passed",L46&lt;&gt;"Verified",M46="",NOT(ISNUMBER(N46)),N46&lt;=0,N46&gt;'Dashboard'!$D$7,Q46&lt;&gt;'Dashboard'!$D$14,O46="",NOT(ISNUMBER(P46)),P46&lt;=0),"Open: dependency test","Day 1 ready"))))))</x:f>
        <x:v>Unused</x:v>
      </x:c>
      <x:c r="V46" s="2"/>
      <x:c r="W46" s="2"/>
      <x:c r="X46" s="2"/>
      <x:c r="Y46" s="2"/>
      <x:c r="Z46" s="2"/>
      <x:c r="AA46" s="2"/>
      <x:c r="AB46" s="2"/>
      <x:c r="AC46" s="2"/>
      <x:c r="AD46" s="2"/>
      <x:c r="AE46" s="2"/>
      <x:c r="AF46" s="2"/>
      <x:c r="AG46" s="2"/>
      <x:c r="AH46" s="2"/>
    </x:row>
    <x:row r="47" ht="24"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sheetData>
  <x:conditionalFormatting sqref="R7:U46">
    <x:cfRule type="containsText" dxfId="55" priority="1" operator="containsText" text="Open"/>
    <x:cfRule type="containsText" dxfId="56" priority="2" operator="containsText" text="Invalid"/>
    <x:cfRule type="containsText" dxfId="57" priority="3" operator="containsText" text="Missing"/>
    <x:cfRule type="containsText" dxfId="58" priority="4" operator="containsText" text="Assumption"/>
    <x:cfRule type="containsText" dxfId="59" priority="5" operator="containsText" text="Unknown"/>
    <x:cfRule type="containsText" dxfId="60" priority="6" operator="containsText" text="Overdue"/>
    <x:cfRule type="containsText" dxfId="61" priority="7" operator="containsText" text="Hold"/>
    <x:cfRule type="containsText" dxfId="62" priority="8" operator="containsText" text="Unresolved"/>
    <x:cfRule type="containsText" dxfId="63" priority="9" operator="containsText" text="Review"/>
    <x:cfRule type="containsText" dxfId="64" priority="10" operator="containsText" text="Beyond"/>
    <x:cfRule type="containsText" dxfId="65" priority="11" operator="containsText" text="Failed"/>
  </x:conditionalFormatting>
  <x:dataValidations count="4">
    <x:dataValidation type="list" sqref="F7:F46">
      <x:formula1>"Owned,TSA,Replace,Unresolved"</x:formula1>
    </x:dataValidation>
    <x:dataValidation type="list" sqref="H7:H46">
      <x:formula1>"Yes,No"</x:formula1>
    </x:dataValidation>
    <x:dataValidation type="list" sqref="K7:K46">
      <x:formula1>"Passed,Failed,Unknown"</x:formula1>
    </x:dataValidation>
    <x:dataValidation type="list" sqref="L7:L46">
      <x:formula1>"Verified,Assumption,Unverified,Conflicting"</x:formula1>
    </x:dataValidation>
  </x:dataValidations>
  <x:pageMargins left="0.7" right="0.7" top="0.75" bottom="0.75" header="0.3" footer="0.3"/>
  <x:tableParts count="1">
    <x:tablePart xmlns:r="http://schemas.openxmlformats.org/officeDocument/2006/relationships" r:id="R635a4db7355b4072"/>
  </x:tableParts>
</x:worksheet>
</file>

<file path=xl/worksheets/sheet5.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2" hidden="0" customWidth="1"/>
    <x:col min="4" max="4" width="27" hidden="0" customWidth="1"/>
    <x:col min="5" max="5" width="44" hidden="0" customWidth="1"/>
    <x:col min="6" max="6" width="27" hidden="0" customWidth="1"/>
    <x:col min="7" max="7" width="26" hidden="0" customWidth="1"/>
    <x:col min="8" max="8" width="26" hidden="0" customWidth="1"/>
    <x:col min="9" max="9" width="16" hidden="0" customWidth="1"/>
    <x:col min="10" max="10" width="16" hidden="0" customWidth="1"/>
    <x:col min="11" max="11" width="15" hidden="0" customWidth="1"/>
    <x:col min="12" max="12" width="15" hidden="0" customWidth="1"/>
    <x:col min="13" max="13" width="15" hidden="0" customWidth="1"/>
    <x:col min="14" max="14" width="15" hidden="0" customWidth="1"/>
    <x:col min="15" max="15" width="43" hidden="0" customWidth="1"/>
    <x:col min="16" max="16" width="15" hidden="0" customWidth="1"/>
    <x:col min="17" max="17" width="18" hidden="0" customWidth="1"/>
    <x:col min="18" max="18" width="18" hidden="0" customWidth="1"/>
    <x:col min="19" max="19" width="17" hidden="0" customWidth="1"/>
    <x:col min="20" max="20" width="38" hidden="0" customWidth="1"/>
    <x:col min="21" max="21" width="15" hidden="0" customWidth="1"/>
    <x:col min="22" max="22" width="20" hidden="0" customWidth="1"/>
    <x:col min="23" max="23" width="38" hidden="0" customWidth="1"/>
    <x:col min="24" max="24" width="15" hidden="0" customWidth="1"/>
    <x:col min="25" max="25" width="38" hidden="0" customWidth="1"/>
    <x:col min="26" max="26" width="15" hidden="0" customWidth="1"/>
    <x:col min="27" max="27" width="16" hidden="0" customWidth="1"/>
    <x:col min="28" max="28" width="25" hidden="0" customWidth="1"/>
    <x:col min="29" max="29" width="24" hidden="0" customWidth="1"/>
    <x:col min="30" max="30" width="25" hidden="0" customWidth="1"/>
    <x:col min="31" max="31" width="26" hidden="0" customWidth="1"/>
    <x:col min="32" max="32" width="25" hidden="0" customWidth="1"/>
    <x:col min="33" max="33" width="25" hidden="0" customWidth="1"/>
    <x:col min="34" max="34" width="16"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2"/>
      <x:c r="B2" s="2"/>
      <x:c r="C2" s="3" t="str">
        <x:v>TSA</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2"/>
      <x:c r="B3" s="2"/>
      <x:c r="C3" s="4" t="str">
        <x:v>USD thousands. Fixed monthly fee, full base term, no proration. Exit timing does not reduce the contracted fee estimate.</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2"/>
      <x:c r="B4" s="2"/>
      <x:c r="C4" s="4" t="str">
        <x:v>A service can support Day 1 while its replacement remains untested. Extensions require a separately agreed change.</x:v>
      </x:c>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4" customHeight="1">
      <x:c r="A6" s="2"/>
      <x:c r="B6" s="2"/>
      <x:c r="C6" s="8" t="str">
        <x:v>TSA ID</x:v>
      </x:c>
      <x:c r="D6" s="8" t="str">
        <x:v>Service</x:v>
      </x:c>
      <x:c r="E6" s="8" t="str">
        <x:v>Scope / service level</x:v>
      </x:c>
      <x:c r="F6" s="8" t="str">
        <x:v>Provider</x:v>
      </x:c>
      <x:c r="G6" s="8" t="str">
        <x:v>Buyer owner</x:v>
      </x:c>
      <x:c r="H6" s="8" t="str">
        <x:v>Seller owner</x:v>
      </x:c>
      <x:c r="I6" s="8" t="str">
        <x:v>Monthly fee</x:v>
      </x:c>
      <x:c r="J6" s="8" t="str">
        <x:v>Base term (months)</x:v>
      </x:c>
      <x:c r="K6" s="8" t="str">
        <x:v>Start date</x:v>
      </x:c>
      <x:c r="L6" s="8" t="str">
        <x:v>Contract end</x:v>
      </x:c>
      <x:c r="M6" s="8" t="str">
        <x:v>Notice (days)</x:v>
      </x:c>
      <x:c r="N6" s="8" t="str">
        <x:v>Notice deadline</x:v>
      </x:c>
      <x:c r="O6" s="8" t="str">
        <x:v>Exit milestone / acceptance</x:v>
      </x:c>
      <x:c r="P6" s="8" t="str">
        <x:v>Planned exit date</x:v>
      </x:c>
      <x:c r="Q6" s="8" t="str">
        <x:v>Agreement state</x:v>
      </x:c>
      <x:c r="R6" s="8" t="str">
        <x:v>Service test</x:v>
      </x:c>
      <x:c r="S6" s="8" t="str">
        <x:v>Evidence label</x:v>
      </x:c>
      <x:c r="T6" s="8" t="str">
        <x:v>Day 1 evidence</x:v>
      </x:c>
      <x:c r="U6" s="8" t="str">
        <x:v>Day 1 test date</x:v>
      </x:c>
      <x:c r="V6" s="8" t="str">
        <x:v>Replacement test</x:v>
      </x:c>
      <x:c r="W6" s="8" t="str">
        <x:v>Exit evidence</x:v>
      </x:c>
      <x:c r="X6" s="8" t="str">
        <x:v>Exit test date</x:v>
      </x:c>
      <x:c r="Y6" s="8" t="str">
        <x:v>Next action</x:v>
      </x:c>
      <x:c r="Z6" s="8" t="str">
        <x:v>Due date</x:v>
      </x:c>
      <x:c r="AA6" s="8" t="str">
        <x:v>Reviewed revision</x:v>
      </x:c>
      <x:c r="AB6" s="8" t="str">
        <x:v>Terms status</x:v>
      </x:c>
      <x:c r="AC6" s="8" t="str">
        <x:v>Evidence status</x:v>
      </x:c>
      <x:c r="AD6" s="8" t="str">
        <x:v>Term coverage</x:v>
      </x:c>
      <x:c r="AE6" s="8" t="str">
        <x:v>Day 1 readiness</x:v>
      </x:c>
      <x:c r="AF6" s="8" t="str">
        <x:v>Base term fees</x:v>
      </x:c>
      <x:c r="AG6" s="8" t="str">
        <x:v>Exit timing</x:v>
      </x:c>
      <x:c r="AH6" s="8" t="str">
        <x:v>Linked dependencies</x:v>
      </x:c>
    </x:row>
    <x:row r="7" ht="95" customHeight="1">
      <x:c r="A7" s="2"/>
      <x:c r="B7" s="2"/>
      <x:c r="C7" s="14" t="str">
        <x:v>S01</x:v>
      </x:c>
      <x:c r="D7" s="14" t="str">
        <x:v>Assumption: billing platform</x:v>
      </x:c>
      <x:c r="E7" s="14" t="str">
        <x:v>Assumption: order entry, invoices, collections access; define uptime and escalation</x:v>
      </x:c>
      <x:c r="F7" s="14" t="str">
        <x:v>Assumption: seller</x:v>
      </x:c>
      <x:c r="G7" s="14"/>
      <x:c r="H7" s="14"/>
      <x:c r="I7" s="31" t="n">
        <x:v>15</x:v>
      </x:c>
      <x:c r="J7" s="30" t="n">
        <x:v>6</x:v>
      </x:c>
      <x:c r="K7" s="15" t="n">
        <x:v>46296</x:v>
      </x:c>
      <x:c r="L7" s="24" t="n">
        <x:f>IF(AB7&lt;&gt;"Terms entered","",EDATE(K7,J7)-1)</x:f>
        <x:v>46477</x:v>
      </x:c>
      <x:c r="M7" s="30" t="n">
        <x:v>30</x:v>
      </x:c>
      <x:c r="N7" s="24" t="n">
        <x:f>IF(AB7&lt;&gt;"Terms entered","",L7-M7)</x:f>
        <x:v>46447</x:v>
      </x:c>
      <x:c r="O7" s="14" t="str">
        <x:v>Assumption: buyer platform migrates and completes end-to-end billing test</x:v>
      </x:c>
      <x:c r="P7" s="15" t="n">
        <x:v>46447</x:v>
      </x:c>
      <x:c r="Q7" s="14" t="str">
        <x:v>Draft</x:v>
      </x:c>
      <x:c r="R7" s="14" t="str">
        <x:v>Unknown</x:v>
      </x:c>
      <x:c r="S7" s="14" t="str">
        <x:v>Assumption</x:v>
      </x:c>
      <x:c r="T7" s="14" t="str">
        <x:v>Fictional service example</x:v>
      </x:c>
      <x:c r="U7" s="15" t="n">
        <x:v>46275</x:v>
      </x:c>
      <x:c r="V7" s="14" t="str">
        <x:v>Unknown</x:v>
      </x:c>
      <x:c r="W7" s="14"/>
      <x:c r="X7" s="15"/>
      <x:c r="Y7" s="14" t="str">
        <x:v>Agree scope, rights, owners and exit acceptance</x:v>
      </x:c>
      <x:c r="Z7" s="15" t="n">
        <x:v>46290</x:v>
      </x:c>
      <x:c r="AA7" s="30" t="n">
        <x:v>1</x:v>
      </x:c>
      <x:c r="AB7" s="20" t="str">
        <x:f>IF(COUNTA(D7:K7,M7,O7:AA7)=0,"Unused",IF(OR(D7="",C7="",COUNTIFS($C$7:$C$16,C7)&lt;&gt;1,E7="",F7="",COUNT(I7:K7,M7,P7)&lt;&gt;5,I7&lt;0,J7&lt;1,J7&lt;&gt;INT(J7),K7&lt;=0,M7&lt;0,M7&lt;&gt;INT(M7),P7&lt;K7),"Invalid terms","Terms entered"))</x:f>
        <x:v>Terms entered</x:v>
      </x:c>
      <x:c r="AC7" s="21" t="str">
        <x:f>IF(D7="","Unused",IF(OR(S7&lt;&gt;"Verified",T7="",NOT(ISNUMBER(U7)),U7&lt;=0,U7&gt;'Dashboard'!$D$7,AA7&lt;&gt;'Dashboard'!$D$14),"Open evidence","Verified"))</x:f>
        <x:v>Open evidence</x:v>
      </x:c>
      <x:c r="AD7" s="21" t="str">
        <x:f>IF(D7="","Unused",IF(AB7&lt;&gt;"Terms entered",AB7,IF(OR(K7&gt;'Dashboard'!$D$8,L7&lt;'Dashboard'!$D$8),"Open: Day 1 coverage","Covers Day 1")))</x:f>
        <x:v>Covers Day 1</x:v>
      </x:c>
      <x:c r="AE7" s="20" t="str">
        <x:f>IF(D7="","Unused",IF(OR(AD7&lt;&gt;"Covers Day 1",AC7&lt;&gt;"Verified",Q7&lt;&gt;"Executed",G7="",H7="",R7&lt;&gt;"Passed",O7="",Y7="",NOT(ISNUMBER(Z7)),Z7&lt;=0),"Open: Day 1 service","Day 1 ready"))</x:f>
        <x:v>Open: Day 1 service</x:v>
      </x:c>
      <x:c r="AF7" s="25" t="n">
        <x:f>IF(AB7="Unused","",IF(AB7&lt;&gt;"Terms entered","n.a.",I7*J7))</x:f>
        <x:v>90</x:v>
      </x:c>
      <x:c r="AG7" s="21" t="str">
        <x:f>IF(D7="","Unused",IF(AB7&lt;&gt;"Terms entered",AB7,IF(P7&gt;L7,"Beyond base term",IF('Dashboard'!$D$7&gt;N7,"Review: notice deadline passed","Within base term"))))</x:f>
        <x:v>Within base term</x:v>
      </x:c>
      <x:c r="AH7" s="21" t="n">
        <x:f>IF(D7="","",COUNTIFS('Dependencies'!$G$7:$G$46,C7,'Dependencies'!$F$7:$F$46,"TSA"))</x:f>
        <x:v>2</x:v>
      </x:c>
    </x:row>
    <x:row r="8" ht="95" customHeight="1">
      <x:c r="A8" s="2"/>
      <x:c r="B8" s="2"/>
      <x:c r="C8" s="14" t="str">
        <x:v>S02</x:v>
      </x:c>
      <x:c r="D8" s="14" t="str">
        <x:v>Assumption: payroll</x:v>
      </x:c>
      <x:c r="E8" s="14" t="str">
        <x:v>Assumption: payroll processing; define cutoff, funding and exception handling</x:v>
      </x:c>
      <x:c r="F8" s="14" t="str">
        <x:v>Assumption: seller</x:v>
      </x:c>
      <x:c r="G8" s="14"/>
      <x:c r="H8" s="14"/>
      <x:c r="I8" s="31" t="n">
        <x:v>5</x:v>
      </x:c>
      <x:c r="J8" s="30" t="n">
        <x:v>3</x:v>
      </x:c>
      <x:c r="K8" s="15" t="n">
        <x:v>46296</x:v>
      </x:c>
      <x:c r="L8" s="24" t="n">
        <x:f>IF(AB8&lt;&gt;"Terms entered","",EDATE(K8,J8)-1)</x:f>
        <x:v>46387</x:v>
      </x:c>
      <x:c r="M8" s="30" t="n">
        <x:v>30</x:v>
      </x:c>
      <x:c r="N8" s="24" t="n">
        <x:f>IF(AB8&lt;&gt;"Terms entered","",L8-M8)</x:f>
        <x:v>46357</x:v>
      </x:c>
      <x:c r="O8" s="14" t="str">
        <x:v>Assumption: buyer payroll runs successfully with funded bank account</x:v>
      </x:c>
      <x:c r="P8" s="15" t="n">
        <x:v>46357</x:v>
      </x:c>
      <x:c r="Q8" s="14" t="str">
        <x:v>Draft</x:v>
      </x:c>
      <x:c r="R8" s="14" t="str">
        <x:v>Unknown</x:v>
      </x:c>
      <x:c r="S8" s="14" t="str">
        <x:v>Assumption</x:v>
      </x:c>
      <x:c r="T8" s="14" t="str">
        <x:v>Fictional service example</x:v>
      </x:c>
      <x:c r="U8" s="15" t="n">
        <x:v>46275</x:v>
      </x:c>
      <x:c r="V8" s="14" t="str">
        <x:v>Unknown</x:v>
      </x:c>
      <x:c r="W8" s="14"/>
      <x:c r="X8" s="15"/>
      <x:c r="Y8" s="14" t="str">
        <x:v>Agree payroll cutover and fallback</x:v>
      </x:c>
      <x:c r="Z8" s="15" t="n">
        <x:v>46290</x:v>
      </x:c>
      <x:c r="AA8" s="30" t="n">
        <x:v>1</x:v>
      </x:c>
      <x:c r="AB8" s="20" t="str">
        <x:f>IF(COUNTA(D8:K8,M8,O8:AA8)=0,"Unused",IF(OR(D8="",C8="",COUNTIFS($C$7:$C$16,C8)&lt;&gt;1,E8="",F8="",COUNT(I8:K8,M8,P8)&lt;&gt;5,I8&lt;0,J8&lt;1,J8&lt;&gt;INT(J8),K8&lt;=0,M8&lt;0,M8&lt;&gt;INT(M8),P8&lt;K8),"Invalid terms","Terms entered"))</x:f>
        <x:v>Terms entered</x:v>
      </x:c>
      <x:c r="AC8" s="21" t="str">
        <x:f>IF(D8="","Unused",IF(OR(S8&lt;&gt;"Verified",T8="",NOT(ISNUMBER(U8)),U8&lt;=0,U8&gt;'Dashboard'!$D$7,AA8&lt;&gt;'Dashboard'!$D$14),"Open evidence","Verified"))</x:f>
        <x:v>Open evidence</x:v>
      </x:c>
      <x:c r="AD8" s="21" t="str">
        <x:f>IF(D8="","Unused",IF(AB8&lt;&gt;"Terms entered",AB8,IF(OR(K8&gt;'Dashboard'!$D$8,L8&lt;'Dashboard'!$D$8),"Open: Day 1 coverage","Covers Day 1")))</x:f>
        <x:v>Covers Day 1</x:v>
      </x:c>
      <x:c r="AE8" s="20" t="str">
        <x:f>IF(D8="","Unused",IF(OR(AD8&lt;&gt;"Covers Day 1",AC8&lt;&gt;"Verified",Q8&lt;&gt;"Executed",G8="",H8="",R8&lt;&gt;"Passed",O8="",Y8="",NOT(ISNUMBER(Z8)),Z8&lt;=0),"Open: Day 1 service","Day 1 ready"))</x:f>
        <x:v>Open: Day 1 service</x:v>
      </x:c>
      <x:c r="AF8" s="25" t="n">
        <x:f>IF(AB8="Unused","",IF(AB8&lt;&gt;"Terms entered","n.a.",I8*J8))</x:f>
        <x:v>15</x:v>
      </x:c>
      <x:c r="AG8" s="21" t="str">
        <x:f>IF(D8="","Unused",IF(AB8&lt;&gt;"Terms entered",AB8,IF(P8&gt;L8,"Beyond base term",IF('Dashboard'!$D$7&gt;N8,"Review: notice deadline passed","Within base term"))))</x:f>
        <x:v>Within base term</x:v>
      </x:c>
      <x:c r="AH8" s="21" t="n">
        <x:f>IF(D8="","",COUNTIFS('Dependencies'!$G$7:$G$46,C8,'Dependencies'!$F$7:$F$46,"TSA"))</x:f>
        <x:v>1</x:v>
      </x:c>
    </x:row>
    <x:row r="9" ht="95" customHeight="1">
      <x:c r="A9" s="2"/>
      <x:c r="B9" s="2"/>
      <x:c r="C9" s="14" t="str">
        <x:v>S03</x:v>
      </x:c>
      <x:c r="D9" s="14"/>
      <x:c r="E9" s="14"/>
      <x:c r="F9" s="14"/>
      <x:c r="G9" s="14"/>
      <x:c r="H9" s="14"/>
      <x:c r="I9" s="31"/>
      <x:c r="J9" s="30"/>
      <x:c r="K9" s="15"/>
      <x:c r="L9" s="24" t="str">
        <x:f>IF(AB9&lt;&gt;"Terms entered","",EDATE(K9,J9)-1)</x:f>
      </x:c>
      <x:c r="M9" s="30"/>
      <x:c r="N9" s="24" t="str">
        <x:f>IF(AB9&lt;&gt;"Terms entered","",L9-M9)</x:f>
      </x:c>
      <x:c r="O9" s="14"/>
      <x:c r="P9" s="15"/>
      <x:c r="Q9" s="14"/>
      <x:c r="R9" s="14"/>
      <x:c r="S9" s="14"/>
      <x:c r="T9" s="14"/>
      <x:c r="U9" s="15"/>
      <x:c r="V9" s="14"/>
      <x:c r="W9" s="14"/>
      <x:c r="X9" s="15"/>
      <x:c r="Y9" s="14"/>
      <x:c r="Z9" s="15"/>
      <x:c r="AA9" s="30"/>
      <x:c r="AB9" s="20" t="str">
        <x:f>IF(COUNTA(D9:K9,M9,O9:AA9)=0,"Unused",IF(OR(D9="",C9="",COUNTIFS($C$7:$C$16,C9)&lt;&gt;1,E9="",F9="",COUNT(I9:K9,M9,P9)&lt;&gt;5,I9&lt;0,J9&lt;1,J9&lt;&gt;INT(J9),K9&lt;=0,M9&lt;0,M9&lt;&gt;INT(M9),P9&lt;K9),"Invalid terms","Terms entered"))</x:f>
        <x:v>Unused</x:v>
      </x:c>
      <x:c r="AC9" s="21" t="str">
        <x:f>IF(D9="","Unused",IF(OR(S9&lt;&gt;"Verified",T9="",NOT(ISNUMBER(U9)),U9&lt;=0,U9&gt;'Dashboard'!$D$7,AA9&lt;&gt;'Dashboard'!$D$14),"Open evidence","Verified"))</x:f>
        <x:v>Unused</x:v>
      </x:c>
      <x:c r="AD9" s="21" t="str">
        <x:f>IF(D9="","Unused",IF(AB9&lt;&gt;"Terms entered",AB9,IF(OR(K9&gt;'Dashboard'!$D$8,L9&lt;'Dashboard'!$D$8),"Open: Day 1 coverage","Covers Day 1")))</x:f>
        <x:v>Unused</x:v>
      </x:c>
      <x:c r="AE9" s="20" t="str">
        <x:f>IF(D9="","Unused",IF(OR(AD9&lt;&gt;"Covers Day 1",AC9&lt;&gt;"Verified",Q9&lt;&gt;"Executed",G9="",H9="",R9&lt;&gt;"Passed",O9="",Y9="",NOT(ISNUMBER(Z9)),Z9&lt;=0),"Open: Day 1 service","Day 1 ready"))</x:f>
        <x:v>Unused</x:v>
      </x:c>
      <x:c r="AF9" s="25" t="str">
        <x:f>IF(AB9="Unused","",IF(AB9&lt;&gt;"Terms entered","n.a.",I9*J9))</x:f>
      </x:c>
      <x:c r="AG9" s="21" t="str">
        <x:f>IF(D9="","Unused",IF(AB9&lt;&gt;"Terms entered",AB9,IF(P9&gt;L9,"Beyond base term",IF('Dashboard'!$D$7&gt;N9,"Review: notice deadline passed","Within base term"))))</x:f>
        <x:v>Unused</x:v>
      </x:c>
      <x:c r="AH9" s="21" t="str">
        <x:f>IF(D9="","",COUNTIFS('Dependencies'!$G$7:$G$46,C9,'Dependencies'!$F$7:$F$46,"TSA"))</x:f>
      </x:c>
    </x:row>
    <x:row r="10" ht="95" customHeight="1">
      <x:c r="A10" s="2"/>
      <x:c r="B10" s="2"/>
      <x:c r="C10" s="14" t="str">
        <x:v>S04</x:v>
      </x:c>
      <x:c r="D10" s="14"/>
      <x:c r="E10" s="14"/>
      <x:c r="F10" s="14"/>
      <x:c r="G10" s="14"/>
      <x:c r="H10" s="14"/>
      <x:c r="I10" s="31"/>
      <x:c r="J10" s="30"/>
      <x:c r="K10" s="15"/>
      <x:c r="L10" s="24" t="str">
        <x:f>IF(AB10&lt;&gt;"Terms entered","",EDATE(K10,J10)-1)</x:f>
      </x:c>
      <x:c r="M10" s="30"/>
      <x:c r="N10" s="24" t="str">
        <x:f>IF(AB10&lt;&gt;"Terms entered","",L10-M10)</x:f>
      </x:c>
      <x:c r="O10" s="14"/>
      <x:c r="P10" s="15"/>
      <x:c r="Q10" s="14"/>
      <x:c r="R10" s="14"/>
      <x:c r="S10" s="14"/>
      <x:c r="T10" s="14"/>
      <x:c r="U10" s="15"/>
      <x:c r="V10" s="14"/>
      <x:c r="W10" s="14"/>
      <x:c r="X10" s="15"/>
      <x:c r="Y10" s="14"/>
      <x:c r="Z10" s="15"/>
      <x:c r="AA10" s="30"/>
      <x:c r="AB10" s="20" t="str">
        <x:f>IF(COUNTA(D10:K10,M10,O10:AA10)=0,"Unused",IF(OR(D10="",C10="",COUNTIFS($C$7:$C$16,C10)&lt;&gt;1,E10="",F10="",COUNT(I10:K10,M10,P10)&lt;&gt;5,I10&lt;0,J10&lt;1,J10&lt;&gt;INT(J10),K10&lt;=0,M10&lt;0,M10&lt;&gt;INT(M10),P10&lt;K10),"Invalid terms","Terms entered"))</x:f>
        <x:v>Unused</x:v>
      </x:c>
      <x:c r="AC10" s="21" t="str">
        <x:f>IF(D10="","Unused",IF(OR(S10&lt;&gt;"Verified",T10="",NOT(ISNUMBER(U10)),U10&lt;=0,U10&gt;'Dashboard'!$D$7,AA10&lt;&gt;'Dashboard'!$D$14),"Open evidence","Verified"))</x:f>
        <x:v>Unused</x:v>
      </x:c>
      <x:c r="AD10" s="21" t="str">
        <x:f>IF(D10="","Unused",IF(AB10&lt;&gt;"Terms entered",AB10,IF(OR(K10&gt;'Dashboard'!$D$8,L10&lt;'Dashboard'!$D$8),"Open: Day 1 coverage","Covers Day 1")))</x:f>
        <x:v>Unused</x:v>
      </x:c>
      <x:c r="AE10" s="20" t="str">
        <x:f>IF(D10="","Unused",IF(OR(AD10&lt;&gt;"Covers Day 1",AC10&lt;&gt;"Verified",Q10&lt;&gt;"Executed",G10="",H10="",R10&lt;&gt;"Passed",O10="",Y10="",NOT(ISNUMBER(Z10)),Z10&lt;=0),"Open: Day 1 service","Day 1 ready"))</x:f>
        <x:v>Unused</x:v>
      </x:c>
      <x:c r="AF10" s="25" t="str">
        <x:f>IF(AB10="Unused","",IF(AB10&lt;&gt;"Terms entered","n.a.",I10*J10))</x:f>
      </x:c>
      <x:c r="AG10" s="21" t="str">
        <x:f>IF(D10="","Unused",IF(AB10&lt;&gt;"Terms entered",AB10,IF(P10&gt;L10,"Beyond base term",IF('Dashboard'!$D$7&gt;N10,"Review: notice deadline passed","Within base term"))))</x:f>
        <x:v>Unused</x:v>
      </x:c>
      <x:c r="AH10" s="21" t="str">
        <x:f>IF(D10="","",COUNTIFS('Dependencies'!$G$7:$G$46,C10,'Dependencies'!$F$7:$F$46,"TSA"))</x:f>
      </x:c>
    </x:row>
    <x:row r="11" ht="95" customHeight="1">
      <x:c r="A11" s="2"/>
      <x:c r="B11" s="2"/>
      <x:c r="C11" s="14" t="str">
        <x:v>S05</x:v>
      </x:c>
      <x:c r="D11" s="14"/>
      <x:c r="E11" s="14"/>
      <x:c r="F11" s="14"/>
      <x:c r="G11" s="14"/>
      <x:c r="H11" s="14"/>
      <x:c r="I11" s="31"/>
      <x:c r="J11" s="30"/>
      <x:c r="K11" s="15"/>
      <x:c r="L11" s="24" t="str">
        <x:f>IF(AB11&lt;&gt;"Terms entered","",EDATE(K11,J11)-1)</x:f>
      </x:c>
      <x:c r="M11" s="30"/>
      <x:c r="N11" s="24" t="str">
        <x:f>IF(AB11&lt;&gt;"Terms entered","",L11-M11)</x:f>
      </x:c>
      <x:c r="O11" s="14"/>
      <x:c r="P11" s="15"/>
      <x:c r="Q11" s="14"/>
      <x:c r="R11" s="14"/>
      <x:c r="S11" s="14"/>
      <x:c r="T11" s="14"/>
      <x:c r="U11" s="15"/>
      <x:c r="V11" s="14"/>
      <x:c r="W11" s="14"/>
      <x:c r="X11" s="15"/>
      <x:c r="Y11" s="14"/>
      <x:c r="Z11" s="15"/>
      <x:c r="AA11" s="30"/>
      <x:c r="AB11" s="20" t="str">
        <x:f>IF(COUNTA(D11:K11,M11,O11:AA11)=0,"Unused",IF(OR(D11="",C11="",COUNTIFS($C$7:$C$16,C11)&lt;&gt;1,E11="",F11="",COUNT(I11:K11,M11,P11)&lt;&gt;5,I11&lt;0,J11&lt;1,J11&lt;&gt;INT(J11),K11&lt;=0,M11&lt;0,M11&lt;&gt;INT(M11),P11&lt;K11),"Invalid terms","Terms entered"))</x:f>
        <x:v>Unused</x:v>
      </x:c>
      <x:c r="AC11" s="21" t="str">
        <x:f>IF(D11="","Unused",IF(OR(S11&lt;&gt;"Verified",T11="",NOT(ISNUMBER(U11)),U11&lt;=0,U11&gt;'Dashboard'!$D$7,AA11&lt;&gt;'Dashboard'!$D$14),"Open evidence","Verified"))</x:f>
        <x:v>Unused</x:v>
      </x:c>
      <x:c r="AD11" s="21" t="str">
        <x:f>IF(D11="","Unused",IF(AB11&lt;&gt;"Terms entered",AB11,IF(OR(K11&gt;'Dashboard'!$D$8,L11&lt;'Dashboard'!$D$8),"Open: Day 1 coverage","Covers Day 1")))</x:f>
        <x:v>Unused</x:v>
      </x:c>
      <x:c r="AE11" s="20" t="str">
        <x:f>IF(D11="","Unused",IF(OR(AD11&lt;&gt;"Covers Day 1",AC11&lt;&gt;"Verified",Q11&lt;&gt;"Executed",G11="",H11="",R11&lt;&gt;"Passed",O11="",Y11="",NOT(ISNUMBER(Z11)),Z11&lt;=0),"Open: Day 1 service","Day 1 ready"))</x:f>
        <x:v>Unused</x:v>
      </x:c>
      <x:c r="AF11" s="25" t="str">
        <x:f>IF(AB11="Unused","",IF(AB11&lt;&gt;"Terms entered","n.a.",I11*J11))</x:f>
      </x:c>
      <x:c r="AG11" s="21" t="str">
        <x:f>IF(D11="","Unused",IF(AB11&lt;&gt;"Terms entered",AB11,IF(P11&gt;L11,"Beyond base term",IF('Dashboard'!$D$7&gt;N11,"Review: notice deadline passed","Within base term"))))</x:f>
        <x:v>Unused</x:v>
      </x:c>
      <x:c r="AH11" s="21" t="str">
        <x:f>IF(D11="","",COUNTIFS('Dependencies'!$G$7:$G$46,C11,'Dependencies'!$F$7:$F$46,"TSA"))</x:f>
      </x:c>
    </x:row>
    <x:row r="12" ht="95" customHeight="1">
      <x:c r="A12" s="2"/>
      <x:c r="B12" s="2"/>
      <x:c r="C12" s="14" t="str">
        <x:v>S06</x:v>
      </x:c>
      <x:c r="D12" s="14"/>
      <x:c r="E12" s="14"/>
      <x:c r="F12" s="14"/>
      <x:c r="G12" s="14"/>
      <x:c r="H12" s="14"/>
      <x:c r="I12" s="31"/>
      <x:c r="J12" s="30"/>
      <x:c r="K12" s="15"/>
      <x:c r="L12" s="24" t="str">
        <x:f>IF(AB12&lt;&gt;"Terms entered","",EDATE(K12,J12)-1)</x:f>
      </x:c>
      <x:c r="M12" s="30"/>
      <x:c r="N12" s="24" t="str">
        <x:f>IF(AB12&lt;&gt;"Terms entered","",L12-M12)</x:f>
      </x:c>
      <x:c r="O12" s="14"/>
      <x:c r="P12" s="15"/>
      <x:c r="Q12" s="14"/>
      <x:c r="R12" s="14"/>
      <x:c r="S12" s="14"/>
      <x:c r="T12" s="14"/>
      <x:c r="U12" s="15"/>
      <x:c r="V12" s="14"/>
      <x:c r="W12" s="14"/>
      <x:c r="X12" s="15"/>
      <x:c r="Y12" s="14"/>
      <x:c r="Z12" s="15"/>
      <x:c r="AA12" s="30"/>
      <x:c r="AB12" s="20" t="str">
        <x:f>IF(COUNTA(D12:K12,M12,O12:AA12)=0,"Unused",IF(OR(D12="",C12="",COUNTIFS($C$7:$C$16,C12)&lt;&gt;1,E12="",F12="",COUNT(I12:K12,M12,P12)&lt;&gt;5,I12&lt;0,J12&lt;1,J12&lt;&gt;INT(J12),K12&lt;=0,M12&lt;0,M12&lt;&gt;INT(M12),P12&lt;K12),"Invalid terms","Terms entered"))</x:f>
        <x:v>Unused</x:v>
      </x:c>
      <x:c r="AC12" s="21" t="str">
        <x:f>IF(D12="","Unused",IF(OR(S12&lt;&gt;"Verified",T12="",NOT(ISNUMBER(U12)),U12&lt;=0,U12&gt;'Dashboard'!$D$7,AA12&lt;&gt;'Dashboard'!$D$14),"Open evidence","Verified"))</x:f>
        <x:v>Unused</x:v>
      </x:c>
      <x:c r="AD12" s="21" t="str">
        <x:f>IF(D12="","Unused",IF(AB12&lt;&gt;"Terms entered",AB12,IF(OR(K12&gt;'Dashboard'!$D$8,L12&lt;'Dashboard'!$D$8),"Open: Day 1 coverage","Covers Day 1")))</x:f>
        <x:v>Unused</x:v>
      </x:c>
      <x:c r="AE12" s="20" t="str">
        <x:f>IF(D12="","Unused",IF(OR(AD12&lt;&gt;"Covers Day 1",AC12&lt;&gt;"Verified",Q12&lt;&gt;"Executed",G12="",H12="",R12&lt;&gt;"Passed",O12="",Y12="",NOT(ISNUMBER(Z12)),Z12&lt;=0),"Open: Day 1 service","Day 1 ready"))</x:f>
        <x:v>Unused</x:v>
      </x:c>
      <x:c r="AF12" s="25" t="str">
        <x:f>IF(AB12="Unused","",IF(AB12&lt;&gt;"Terms entered","n.a.",I12*J12))</x:f>
      </x:c>
      <x:c r="AG12" s="21" t="str">
        <x:f>IF(D12="","Unused",IF(AB12&lt;&gt;"Terms entered",AB12,IF(P12&gt;L12,"Beyond base term",IF('Dashboard'!$D$7&gt;N12,"Review: notice deadline passed","Within base term"))))</x:f>
        <x:v>Unused</x:v>
      </x:c>
      <x:c r="AH12" s="21" t="str">
        <x:f>IF(D12="","",COUNTIFS('Dependencies'!$G$7:$G$46,C12,'Dependencies'!$F$7:$F$46,"TSA"))</x:f>
      </x:c>
    </x:row>
    <x:row r="13" ht="95" customHeight="1">
      <x:c r="A13" s="2"/>
      <x:c r="B13" s="2"/>
      <x:c r="C13" s="14" t="str">
        <x:v>S07</x:v>
      </x:c>
      <x:c r="D13" s="14"/>
      <x:c r="E13" s="14"/>
      <x:c r="F13" s="14"/>
      <x:c r="G13" s="14"/>
      <x:c r="H13" s="14"/>
      <x:c r="I13" s="31"/>
      <x:c r="J13" s="30"/>
      <x:c r="K13" s="15"/>
      <x:c r="L13" s="24" t="str">
        <x:f>IF(AB13&lt;&gt;"Terms entered","",EDATE(K13,J13)-1)</x:f>
      </x:c>
      <x:c r="M13" s="30"/>
      <x:c r="N13" s="24" t="str">
        <x:f>IF(AB13&lt;&gt;"Terms entered","",L13-M13)</x:f>
      </x:c>
      <x:c r="O13" s="14"/>
      <x:c r="P13" s="15"/>
      <x:c r="Q13" s="14"/>
      <x:c r="R13" s="14"/>
      <x:c r="S13" s="14"/>
      <x:c r="T13" s="14"/>
      <x:c r="U13" s="15"/>
      <x:c r="V13" s="14"/>
      <x:c r="W13" s="14"/>
      <x:c r="X13" s="15"/>
      <x:c r="Y13" s="14"/>
      <x:c r="Z13" s="15"/>
      <x:c r="AA13" s="30"/>
      <x:c r="AB13" s="20" t="str">
        <x:f>IF(COUNTA(D13:K13,M13,O13:AA13)=0,"Unused",IF(OR(D13="",C13="",COUNTIFS($C$7:$C$16,C13)&lt;&gt;1,E13="",F13="",COUNT(I13:K13,M13,P13)&lt;&gt;5,I13&lt;0,J13&lt;1,J13&lt;&gt;INT(J13),K13&lt;=0,M13&lt;0,M13&lt;&gt;INT(M13),P13&lt;K13),"Invalid terms","Terms entered"))</x:f>
        <x:v>Unused</x:v>
      </x:c>
      <x:c r="AC13" s="21" t="str">
        <x:f>IF(D13="","Unused",IF(OR(S13&lt;&gt;"Verified",T13="",NOT(ISNUMBER(U13)),U13&lt;=0,U13&gt;'Dashboard'!$D$7,AA13&lt;&gt;'Dashboard'!$D$14),"Open evidence","Verified"))</x:f>
        <x:v>Unused</x:v>
      </x:c>
      <x:c r="AD13" s="21" t="str">
        <x:f>IF(D13="","Unused",IF(AB13&lt;&gt;"Terms entered",AB13,IF(OR(K13&gt;'Dashboard'!$D$8,L13&lt;'Dashboard'!$D$8),"Open: Day 1 coverage","Covers Day 1")))</x:f>
        <x:v>Unused</x:v>
      </x:c>
      <x:c r="AE13" s="20" t="str">
        <x:f>IF(D13="","Unused",IF(OR(AD13&lt;&gt;"Covers Day 1",AC13&lt;&gt;"Verified",Q13&lt;&gt;"Executed",G13="",H13="",R13&lt;&gt;"Passed",O13="",Y13="",NOT(ISNUMBER(Z13)),Z13&lt;=0),"Open: Day 1 service","Day 1 ready"))</x:f>
        <x:v>Unused</x:v>
      </x:c>
      <x:c r="AF13" s="25" t="str">
        <x:f>IF(AB13="Unused","",IF(AB13&lt;&gt;"Terms entered","n.a.",I13*J13))</x:f>
      </x:c>
      <x:c r="AG13" s="21" t="str">
        <x:f>IF(D13="","Unused",IF(AB13&lt;&gt;"Terms entered",AB13,IF(P13&gt;L13,"Beyond base term",IF('Dashboard'!$D$7&gt;N13,"Review: notice deadline passed","Within base term"))))</x:f>
        <x:v>Unused</x:v>
      </x:c>
      <x:c r="AH13" s="21" t="str">
        <x:f>IF(D13="","",COUNTIFS('Dependencies'!$G$7:$G$46,C13,'Dependencies'!$F$7:$F$46,"TSA"))</x:f>
      </x:c>
    </x:row>
    <x:row r="14" ht="95" customHeight="1">
      <x:c r="A14" s="2"/>
      <x:c r="B14" s="2"/>
      <x:c r="C14" s="14" t="str">
        <x:v>S08</x:v>
      </x:c>
      <x:c r="D14" s="14"/>
      <x:c r="E14" s="14"/>
      <x:c r="F14" s="14"/>
      <x:c r="G14" s="14"/>
      <x:c r="H14" s="14"/>
      <x:c r="I14" s="31"/>
      <x:c r="J14" s="30"/>
      <x:c r="K14" s="15"/>
      <x:c r="L14" s="24" t="str">
        <x:f>IF(AB14&lt;&gt;"Terms entered","",EDATE(K14,J14)-1)</x:f>
      </x:c>
      <x:c r="M14" s="30"/>
      <x:c r="N14" s="24" t="str">
        <x:f>IF(AB14&lt;&gt;"Terms entered","",L14-M14)</x:f>
      </x:c>
      <x:c r="O14" s="14"/>
      <x:c r="P14" s="15"/>
      <x:c r="Q14" s="14"/>
      <x:c r="R14" s="14"/>
      <x:c r="S14" s="14"/>
      <x:c r="T14" s="14"/>
      <x:c r="U14" s="15"/>
      <x:c r="V14" s="14"/>
      <x:c r="W14" s="14"/>
      <x:c r="X14" s="15"/>
      <x:c r="Y14" s="14"/>
      <x:c r="Z14" s="15"/>
      <x:c r="AA14" s="30"/>
      <x:c r="AB14" s="20" t="str">
        <x:f>IF(COUNTA(D14:K14,M14,O14:AA14)=0,"Unused",IF(OR(D14="",C14="",COUNTIFS($C$7:$C$16,C14)&lt;&gt;1,E14="",F14="",COUNT(I14:K14,M14,P14)&lt;&gt;5,I14&lt;0,J14&lt;1,J14&lt;&gt;INT(J14),K14&lt;=0,M14&lt;0,M14&lt;&gt;INT(M14),P14&lt;K14),"Invalid terms","Terms entered"))</x:f>
        <x:v>Unused</x:v>
      </x:c>
      <x:c r="AC14" s="21" t="str">
        <x:f>IF(D14="","Unused",IF(OR(S14&lt;&gt;"Verified",T14="",NOT(ISNUMBER(U14)),U14&lt;=0,U14&gt;'Dashboard'!$D$7,AA14&lt;&gt;'Dashboard'!$D$14),"Open evidence","Verified"))</x:f>
        <x:v>Unused</x:v>
      </x:c>
      <x:c r="AD14" s="21" t="str">
        <x:f>IF(D14="","Unused",IF(AB14&lt;&gt;"Terms entered",AB14,IF(OR(K14&gt;'Dashboard'!$D$8,L14&lt;'Dashboard'!$D$8),"Open: Day 1 coverage","Covers Day 1")))</x:f>
        <x:v>Unused</x:v>
      </x:c>
      <x:c r="AE14" s="20" t="str">
        <x:f>IF(D14="","Unused",IF(OR(AD14&lt;&gt;"Covers Day 1",AC14&lt;&gt;"Verified",Q14&lt;&gt;"Executed",G14="",H14="",R14&lt;&gt;"Passed",O14="",Y14="",NOT(ISNUMBER(Z14)),Z14&lt;=0),"Open: Day 1 service","Day 1 ready"))</x:f>
        <x:v>Unused</x:v>
      </x:c>
      <x:c r="AF14" s="25" t="str">
        <x:f>IF(AB14="Unused","",IF(AB14&lt;&gt;"Terms entered","n.a.",I14*J14))</x:f>
      </x:c>
      <x:c r="AG14" s="21" t="str">
        <x:f>IF(D14="","Unused",IF(AB14&lt;&gt;"Terms entered",AB14,IF(P14&gt;L14,"Beyond base term",IF('Dashboard'!$D$7&gt;N14,"Review: notice deadline passed","Within base term"))))</x:f>
        <x:v>Unused</x:v>
      </x:c>
      <x:c r="AH14" s="21" t="str">
        <x:f>IF(D14="","",COUNTIFS('Dependencies'!$G$7:$G$46,C14,'Dependencies'!$F$7:$F$46,"TSA"))</x:f>
      </x:c>
    </x:row>
    <x:row r="15" ht="95" customHeight="1">
      <x:c r="A15" s="2"/>
      <x:c r="B15" s="2"/>
      <x:c r="C15" s="14" t="str">
        <x:v>S09</x:v>
      </x:c>
      <x:c r="D15" s="14"/>
      <x:c r="E15" s="14"/>
      <x:c r="F15" s="14"/>
      <x:c r="G15" s="14"/>
      <x:c r="H15" s="14"/>
      <x:c r="I15" s="31"/>
      <x:c r="J15" s="30"/>
      <x:c r="K15" s="15"/>
      <x:c r="L15" s="24" t="str">
        <x:f>IF(AB15&lt;&gt;"Terms entered","",EDATE(K15,J15)-1)</x:f>
      </x:c>
      <x:c r="M15" s="30"/>
      <x:c r="N15" s="24" t="str">
        <x:f>IF(AB15&lt;&gt;"Terms entered","",L15-M15)</x:f>
      </x:c>
      <x:c r="O15" s="14"/>
      <x:c r="P15" s="15"/>
      <x:c r="Q15" s="14"/>
      <x:c r="R15" s="14"/>
      <x:c r="S15" s="14"/>
      <x:c r="T15" s="14"/>
      <x:c r="U15" s="15"/>
      <x:c r="V15" s="14"/>
      <x:c r="W15" s="14"/>
      <x:c r="X15" s="15"/>
      <x:c r="Y15" s="14"/>
      <x:c r="Z15" s="15"/>
      <x:c r="AA15" s="30"/>
      <x:c r="AB15" s="20" t="str">
        <x:f>IF(COUNTA(D15:K15,M15,O15:AA15)=0,"Unused",IF(OR(D15="",C15="",COUNTIFS($C$7:$C$16,C15)&lt;&gt;1,E15="",F15="",COUNT(I15:K15,M15,P15)&lt;&gt;5,I15&lt;0,J15&lt;1,J15&lt;&gt;INT(J15),K15&lt;=0,M15&lt;0,M15&lt;&gt;INT(M15),P15&lt;K15),"Invalid terms","Terms entered"))</x:f>
        <x:v>Unused</x:v>
      </x:c>
      <x:c r="AC15" s="21" t="str">
        <x:f>IF(D15="","Unused",IF(OR(S15&lt;&gt;"Verified",T15="",NOT(ISNUMBER(U15)),U15&lt;=0,U15&gt;'Dashboard'!$D$7,AA15&lt;&gt;'Dashboard'!$D$14),"Open evidence","Verified"))</x:f>
        <x:v>Unused</x:v>
      </x:c>
      <x:c r="AD15" s="21" t="str">
        <x:f>IF(D15="","Unused",IF(AB15&lt;&gt;"Terms entered",AB15,IF(OR(K15&gt;'Dashboard'!$D$8,L15&lt;'Dashboard'!$D$8),"Open: Day 1 coverage","Covers Day 1")))</x:f>
        <x:v>Unused</x:v>
      </x:c>
      <x:c r="AE15" s="20" t="str">
        <x:f>IF(D15="","Unused",IF(OR(AD15&lt;&gt;"Covers Day 1",AC15&lt;&gt;"Verified",Q15&lt;&gt;"Executed",G15="",H15="",R15&lt;&gt;"Passed",O15="",Y15="",NOT(ISNUMBER(Z15)),Z15&lt;=0),"Open: Day 1 service","Day 1 ready"))</x:f>
        <x:v>Unused</x:v>
      </x:c>
      <x:c r="AF15" s="25" t="str">
        <x:f>IF(AB15="Unused","",IF(AB15&lt;&gt;"Terms entered","n.a.",I15*J15))</x:f>
      </x:c>
      <x:c r="AG15" s="21" t="str">
        <x:f>IF(D15="","Unused",IF(AB15&lt;&gt;"Terms entered",AB15,IF(P15&gt;L15,"Beyond base term",IF('Dashboard'!$D$7&gt;N15,"Review: notice deadline passed","Within base term"))))</x:f>
        <x:v>Unused</x:v>
      </x:c>
      <x:c r="AH15" s="21" t="str">
        <x:f>IF(D15="","",COUNTIFS('Dependencies'!$G$7:$G$46,C15,'Dependencies'!$F$7:$F$46,"TSA"))</x:f>
      </x:c>
    </x:row>
    <x:row r="16" ht="95" customHeight="1">
      <x:c r="A16" s="2"/>
      <x:c r="B16" s="2"/>
      <x:c r="C16" s="14" t="str">
        <x:v>S10</x:v>
      </x:c>
      <x:c r="D16" s="14"/>
      <x:c r="E16" s="14"/>
      <x:c r="F16" s="14"/>
      <x:c r="G16" s="14"/>
      <x:c r="H16" s="14"/>
      <x:c r="I16" s="31"/>
      <x:c r="J16" s="30"/>
      <x:c r="K16" s="15"/>
      <x:c r="L16" s="24" t="str">
        <x:f>IF(AB16&lt;&gt;"Terms entered","",EDATE(K16,J16)-1)</x:f>
      </x:c>
      <x:c r="M16" s="30"/>
      <x:c r="N16" s="24" t="str">
        <x:f>IF(AB16&lt;&gt;"Terms entered","",L16-M16)</x:f>
      </x:c>
      <x:c r="O16" s="14"/>
      <x:c r="P16" s="15"/>
      <x:c r="Q16" s="14"/>
      <x:c r="R16" s="14"/>
      <x:c r="S16" s="14"/>
      <x:c r="T16" s="14"/>
      <x:c r="U16" s="15"/>
      <x:c r="V16" s="14"/>
      <x:c r="W16" s="14"/>
      <x:c r="X16" s="15"/>
      <x:c r="Y16" s="14"/>
      <x:c r="Z16" s="15"/>
      <x:c r="AA16" s="30"/>
      <x:c r="AB16" s="20" t="str">
        <x:f>IF(COUNTA(D16:K16,M16,O16:AA16)=0,"Unused",IF(OR(D16="",C16="",COUNTIFS($C$7:$C$16,C16)&lt;&gt;1,E16="",F16="",COUNT(I16:K16,M16,P16)&lt;&gt;5,I16&lt;0,J16&lt;1,J16&lt;&gt;INT(J16),K16&lt;=0,M16&lt;0,M16&lt;&gt;INT(M16),P16&lt;K16),"Invalid terms","Terms entered"))</x:f>
        <x:v>Unused</x:v>
      </x:c>
      <x:c r="AC16" s="21" t="str">
        <x:f>IF(D16="","Unused",IF(OR(S16&lt;&gt;"Verified",T16="",NOT(ISNUMBER(U16)),U16&lt;=0,U16&gt;'Dashboard'!$D$7,AA16&lt;&gt;'Dashboard'!$D$14),"Open evidence","Verified"))</x:f>
        <x:v>Unused</x:v>
      </x:c>
      <x:c r="AD16" s="21" t="str">
        <x:f>IF(D16="","Unused",IF(AB16&lt;&gt;"Terms entered",AB16,IF(OR(K16&gt;'Dashboard'!$D$8,L16&lt;'Dashboard'!$D$8),"Open: Day 1 coverage","Covers Day 1")))</x:f>
        <x:v>Unused</x:v>
      </x:c>
      <x:c r="AE16" s="20" t="str">
        <x:f>IF(D16="","Unused",IF(OR(AD16&lt;&gt;"Covers Day 1",AC16&lt;&gt;"Verified",Q16&lt;&gt;"Executed",G16="",H16="",R16&lt;&gt;"Passed",O16="",Y16="",NOT(ISNUMBER(Z16)),Z16&lt;=0),"Open: Day 1 service","Day 1 ready"))</x:f>
        <x:v>Unused</x:v>
      </x:c>
      <x:c r="AF16" s="25" t="str">
        <x:f>IF(AB16="Unused","",IF(AB16&lt;&gt;"Terms entered","n.a.",I16*J16))</x:f>
      </x:c>
      <x:c r="AG16" s="21" t="str">
        <x:f>IF(D16="","Unused",IF(AB16&lt;&gt;"Terms entered",AB16,IF(P16&gt;L16,"Beyond base term",IF('Dashboard'!$D$7&gt;N16,"Review: notice deadline passed","Within base term"))))</x:f>
        <x:v>Unused</x:v>
      </x:c>
      <x:c r="AH16" s="21" t="str">
        <x:f>IF(D16="","",COUNTIFS('Dependencies'!$G$7:$G$46,C16,'Dependencies'!$F$7:$F$46,"TSA"))</x:f>
      </x:c>
    </x:row>
    <x:row r="17" ht="24" customHeight="1">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24" customHeight="1">
      <x:c r="A18" s="2"/>
      <x:c r="B18" s="2"/>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24" customHeight="1">
      <x:c r="A19" s="2"/>
      <x:c r="B19" s="2"/>
      <x:c r="C19" s="2"/>
      <x:c r="D19" s="2"/>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44" customHeight="1">
      <x:c r="A20" s="2"/>
      <x:c r="B20" s="2"/>
      <x:c r="C20" s="8" t="str">
        <x:v>TSA ID</x:v>
      </x:c>
      <x:c r="D20" s="8" t="str">
        <x:v>Service</x:v>
      </x:c>
      <x:c r="E20" s="8" t="str">
        <x:v>Exit readiness</x:v>
      </x:c>
      <x:c r="F20" s="8" t="str">
        <x:v>Exit milestone</x:v>
      </x:c>
      <x:c r="G20" s="8" t="str">
        <x:v>Next action</x:v>
      </x:c>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85" customHeight="1">
      <x:c r="A21" s="2"/>
      <x:c r="B21" s="2"/>
      <x:c r="C21" s="20" t="str">
        <x:f>IF(D7="","",C7)</x:f>
        <x:v>S01</x:v>
      </x:c>
      <x:c r="D21" s="20" t="str">
        <x:f>IF(D7="","",D7)</x:f>
        <x:v>Assumption: billing platform</x:v>
      </x:c>
      <x:c r="E21" s="21" t="str">
        <x:f>IF(D7="","Unused",IF(OR(AB7&lt;&gt;"Terms entered",AC7&lt;&gt;"Verified",G7="",H7="",Q7&lt;&gt;"Executed",O7="",V7&lt;&gt;"Passed",W7="",NOT(ISNUMBER(X7)),X7&lt;K7,X7&gt;'Dashboard'!$D$7,X7&gt;L7),"Open: TSA exit","Exit evidenced"))</x:f>
        <x:v>Open: TSA exit</x:v>
      </x:c>
      <x:c r="F21" s="20" t="str">
        <x:f>IF(D7="","",O7)</x:f>
        <x:v>Assumption: buyer platform migrates and completes end-to-end billing test</x:v>
      </x:c>
      <x:c r="G21" s="20" t="str">
        <x:f>IF(D7="","",Y7)</x:f>
        <x:v>Agree scope, rights, owners and exit acceptance</x:v>
      </x:c>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85" customHeight="1">
      <x:c r="A22" s="2"/>
      <x:c r="B22" s="2"/>
      <x:c r="C22" s="20" t="str">
        <x:f>IF(D8="","",C8)</x:f>
        <x:v>S02</x:v>
      </x:c>
      <x:c r="D22" s="20" t="str">
        <x:f>IF(D8="","",D8)</x:f>
        <x:v>Assumption: payroll</x:v>
      </x:c>
      <x:c r="E22" s="21" t="str">
        <x:f>IF(D8="","Unused",IF(OR(AB8&lt;&gt;"Terms entered",AC8&lt;&gt;"Verified",G8="",H8="",Q8&lt;&gt;"Executed",O8="",V8&lt;&gt;"Passed",W8="",NOT(ISNUMBER(X8)),X8&lt;K8,X8&gt;'Dashboard'!$D$7,X8&gt;L8),"Open: TSA exit","Exit evidenced"))</x:f>
        <x:v>Open: TSA exit</x:v>
      </x:c>
      <x:c r="F22" s="20" t="str">
        <x:f>IF(D8="","",O8)</x:f>
        <x:v>Assumption: buyer payroll runs successfully with funded bank account</x:v>
      </x:c>
      <x:c r="G22" s="20" t="str">
        <x:f>IF(D8="","",Y8)</x:f>
        <x:v>Agree payroll cutover and fallback</x:v>
      </x:c>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85" customHeight="1">
      <x:c r="A23" s="2"/>
      <x:c r="B23" s="2"/>
      <x:c r="C23" s="20" t="str">
        <x:f>IF(D9="","",C9)</x:f>
      </x:c>
      <x:c r="D23" s="20" t="str">
        <x:f>IF(D9="","",D9)</x:f>
      </x:c>
      <x:c r="E23" s="21" t="str">
        <x:f>IF(D9="","Unused",IF(OR(AB9&lt;&gt;"Terms entered",AC9&lt;&gt;"Verified",G9="",H9="",Q9&lt;&gt;"Executed",O9="",V9&lt;&gt;"Passed",W9="",NOT(ISNUMBER(X9)),X9&lt;K9,X9&gt;'Dashboard'!$D$7,X9&gt;L9),"Open: TSA exit","Exit evidenced"))</x:f>
        <x:v>Unused</x:v>
      </x:c>
      <x:c r="F23" s="20" t="str">
        <x:f>IF(D9="","",O9)</x:f>
      </x:c>
      <x:c r="G23" s="20" t="str">
        <x:f>IF(D9="","",Y9)</x:f>
      </x:c>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85" customHeight="1">
      <x:c r="A24" s="2"/>
      <x:c r="B24" s="2"/>
      <x:c r="C24" s="20" t="str">
        <x:f>IF(D10="","",C10)</x:f>
      </x:c>
      <x:c r="D24" s="20" t="str">
        <x:f>IF(D10="","",D10)</x:f>
      </x:c>
      <x:c r="E24" s="21" t="str">
        <x:f>IF(D10="","Unused",IF(OR(AB10&lt;&gt;"Terms entered",AC10&lt;&gt;"Verified",G10="",H10="",Q10&lt;&gt;"Executed",O10="",V10&lt;&gt;"Passed",W10="",NOT(ISNUMBER(X10)),X10&lt;K10,X10&gt;'Dashboard'!$D$7,X10&gt;L10),"Open: TSA exit","Exit evidenced"))</x:f>
        <x:v>Unused</x:v>
      </x:c>
      <x:c r="F24" s="20" t="str">
        <x:f>IF(D10="","",O10)</x:f>
      </x:c>
      <x:c r="G24" s="20" t="str">
        <x:f>IF(D10="","",Y10)</x:f>
      </x:c>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85" customHeight="1">
      <x:c r="A25" s="2"/>
      <x:c r="B25" s="2"/>
      <x:c r="C25" s="20" t="str">
        <x:f>IF(D11="","",C11)</x:f>
      </x:c>
      <x:c r="D25" s="20" t="str">
        <x:f>IF(D11="","",D11)</x:f>
      </x:c>
      <x:c r="E25" s="21" t="str">
        <x:f>IF(D11="","Unused",IF(OR(AB11&lt;&gt;"Terms entered",AC11&lt;&gt;"Verified",G11="",H11="",Q11&lt;&gt;"Executed",O11="",V11&lt;&gt;"Passed",W11="",NOT(ISNUMBER(X11)),X11&lt;K11,X11&gt;'Dashboard'!$D$7,X11&gt;L11),"Open: TSA exit","Exit evidenced"))</x:f>
        <x:v>Unused</x:v>
      </x:c>
      <x:c r="F25" s="20" t="str">
        <x:f>IF(D11="","",O11)</x:f>
      </x:c>
      <x:c r="G25" s="20" t="str">
        <x:f>IF(D11="","",Y11)</x:f>
      </x:c>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85" customHeight="1">
      <x:c r="A26" s="2"/>
      <x:c r="B26" s="2"/>
      <x:c r="C26" s="20" t="str">
        <x:f>IF(D12="","",C12)</x:f>
      </x:c>
      <x:c r="D26" s="20" t="str">
        <x:f>IF(D12="","",D12)</x:f>
      </x:c>
      <x:c r="E26" s="21" t="str">
        <x:f>IF(D12="","Unused",IF(OR(AB12&lt;&gt;"Terms entered",AC12&lt;&gt;"Verified",G12="",H12="",Q12&lt;&gt;"Executed",O12="",V12&lt;&gt;"Passed",W12="",NOT(ISNUMBER(X12)),X12&lt;K12,X12&gt;'Dashboard'!$D$7,X12&gt;L12),"Open: TSA exit","Exit evidenced"))</x:f>
        <x:v>Unused</x:v>
      </x:c>
      <x:c r="F26" s="20" t="str">
        <x:f>IF(D12="","",O12)</x:f>
      </x:c>
      <x:c r="G26" s="20" t="str">
        <x:f>IF(D12="","",Y12)</x:f>
      </x:c>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85" customHeight="1">
      <x:c r="A27" s="2"/>
      <x:c r="B27" s="2"/>
      <x:c r="C27" s="20" t="str">
        <x:f>IF(D13="","",C13)</x:f>
      </x:c>
      <x:c r="D27" s="20" t="str">
        <x:f>IF(D13="","",D13)</x:f>
      </x:c>
      <x:c r="E27" s="21" t="str">
        <x:f>IF(D13="","Unused",IF(OR(AB13&lt;&gt;"Terms entered",AC13&lt;&gt;"Verified",G13="",H13="",Q13&lt;&gt;"Executed",O13="",V13&lt;&gt;"Passed",W13="",NOT(ISNUMBER(X13)),X13&lt;K13,X13&gt;'Dashboard'!$D$7,X13&gt;L13),"Open: TSA exit","Exit evidenced"))</x:f>
        <x:v>Unused</x:v>
      </x:c>
      <x:c r="F27" s="20" t="str">
        <x:f>IF(D13="","",O13)</x:f>
      </x:c>
      <x:c r="G27" s="20" t="str">
        <x:f>IF(D13="","",Y13)</x:f>
      </x:c>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85" customHeight="1">
      <x:c r="A28" s="2"/>
      <x:c r="B28" s="2"/>
      <x:c r="C28" s="20" t="str">
        <x:f>IF(D14="","",C14)</x:f>
      </x:c>
      <x:c r="D28" s="20" t="str">
        <x:f>IF(D14="","",D14)</x:f>
      </x:c>
      <x:c r="E28" s="21" t="str">
        <x:f>IF(D14="","Unused",IF(OR(AB14&lt;&gt;"Terms entered",AC14&lt;&gt;"Verified",G14="",H14="",Q14&lt;&gt;"Executed",O14="",V14&lt;&gt;"Passed",W14="",NOT(ISNUMBER(X14)),X14&lt;K14,X14&gt;'Dashboard'!$D$7,X14&gt;L14),"Open: TSA exit","Exit evidenced"))</x:f>
        <x:v>Unused</x:v>
      </x:c>
      <x:c r="F28" s="20" t="str">
        <x:f>IF(D14="","",O14)</x:f>
      </x:c>
      <x:c r="G28" s="20" t="str">
        <x:f>IF(D14="","",Y14)</x:f>
      </x:c>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85" customHeight="1">
      <x:c r="A29" s="2"/>
      <x:c r="B29" s="2"/>
      <x:c r="C29" s="20" t="str">
        <x:f>IF(D15="","",C15)</x:f>
      </x:c>
      <x:c r="D29" s="20" t="str">
        <x:f>IF(D15="","",D15)</x:f>
      </x:c>
      <x:c r="E29" s="21" t="str">
        <x:f>IF(D15="","Unused",IF(OR(AB15&lt;&gt;"Terms entered",AC15&lt;&gt;"Verified",G15="",H15="",Q15&lt;&gt;"Executed",O15="",V15&lt;&gt;"Passed",W15="",NOT(ISNUMBER(X15)),X15&lt;K15,X15&gt;'Dashboard'!$D$7,X15&gt;L15),"Open: TSA exit","Exit evidenced"))</x:f>
        <x:v>Unused</x:v>
      </x:c>
      <x:c r="F29" s="20" t="str">
        <x:f>IF(D15="","",O15)</x:f>
      </x:c>
      <x:c r="G29" s="20" t="str">
        <x:f>IF(D15="","",Y15)</x:f>
      </x:c>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85" customHeight="1">
      <x:c r="A30" s="2"/>
      <x:c r="B30" s="2"/>
      <x:c r="C30" s="20" t="str">
        <x:f>IF(D16="","",C16)</x:f>
      </x:c>
      <x:c r="D30" s="20" t="str">
        <x:f>IF(D16="","",D16)</x:f>
      </x:c>
      <x:c r="E30" s="21" t="str">
        <x:f>IF(D16="","Unused",IF(OR(AB16&lt;&gt;"Terms entered",AC16&lt;&gt;"Verified",G16="",H16="",Q16&lt;&gt;"Executed",O16="",V16&lt;&gt;"Passed",W16="",NOT(ISNUMBER(X16)),X16&lt;K16,X16&gt;'Dashboard'!$D$7,X16&gt;L16),"Open: TSA exit","Exit evidenced"))</x:f>
        <x:v>Unused</x:v>
      </x:c>
      <x:c r="F30" s="20" t="str">
        <x:f>IF(D16="","",O16)</x:f>
      </x:c>
      <x:c r="G30" s="20" t="str">
        <x:f>IF(D16="","",Y16)</x:f>
      </x:c>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sheetData>
  <x:conditionalFormatting sqref="E21:E30">
    <x:cfRule type="containsText" dxfId="66" priority="1" operator="containsText" text="Open"/>
    <x:cfRule type="containsText" dxfId="67" priority="2" operator="containsText" text="Invalid"/>
    <x:cfRule type="containsText" dxfId="68" priority="3" operator="containsText" text="Missing"/>
    <x:cfRule type="containsText" dxfId="69" priority="4" operator="containsText" text="Assumption"/>
    <x:cfRule type="containsText" dxfId="70" priority="5" operator="containsText" text="Unknown"/>
    <x:cfRule type="containsText" dxfId="71" priority="6" operator="containsText" text="Overdue"/>
    <x:cfRule type="containsText" dxfId="72" priority="7" operator="containsText" text="Hold"/>
    <x:cfRule type="containsText" dxfId="73" priority="8" operator="containsText" text="Unresolved"/>
    <x:cfRule type="containsText" dxfId="74" priority="9" operator="containsText" text="Review"/>
    <x:cfRule type="containsText" dxfId="75" priority="10" operator="containsText" text="Beyond"/>
    <x:cfRule type="containsText" dxfId="76" priority="11" operator="containsText" text="Failed"/>
  </x:conditionalFormatting>
  <x:conditionalFormatting sqref="AB7:AE16">
    <x:cfRule type="containsText" dxfId="77" priority="12" operator="containsText" text="Open"/>
    <x:cfRule type="containsText" dxfId="78" priority="13" operator="containsText" text="Invalid"/>
    <x:cfRule type="containsText" dxfId="79" priority="14" operator="containsText" text="Missing"/>
    <x:cfRule type="containsText" dxfId="80" priority="15" operator="containsText" text="Assumption"/>
    <x:cfRule type="containsText" dxfId="81" priority="16" operator="containsText" text="Unknown"/>
    <x:cfRule type="containsText" dxfId="82" priority="17" operator="containsText" text="Overdue"/>
    <x:cfRule type="containsText" dxfId="83" priority="18" operator="containsText" text="Hold"/>
    <x:cfRule type="containsText" dxfId="84" priority="19" operator="containsText" text="Unresolved"/>
    <x:cfRule type="containsText" dxfId="85" priority="20" operator="containsText" text="Review"/>
    <x:cfRule type="containsText" dxfId="86" priority="21" operator="containsText" text="Beyond"/>
    <x:cfRule type="containsText" dxfId="87" priority="22" operator="containsText" text="Failed"/>
  </x:conditionalFormatting>
  <x:conditionalFormatting sqref="AG7:AG16">
    <x:cfRule type="containsText" dxfId="88" priority="23" operator="containsText" text="Open"/>
    <x:cfRule type="containsText" dxfId="89" priority="24" operator="containsText" text="Invalid"/>
    <x:cfRule type="containsText" dxfId="90" priority="25" operator="containsText" text="Missing"/>
    <x:cfRule type="containsText" dxfId="91" priority="26" operator="containsText" text="Assumption"/>
    <x:cfRule type="containsText" dxfId="92" priority="27" operator="containsText" text="Unknown"/>
    <x:cfRule type="containsText" dxfId="93" priority="28" operator="containsText" text="Overdue"/>
    <x:cfRule type="containsText" dxfId="94" priority="29" operator="containsText" text="Hold"/>
    <x:cfRule type="containsText" dxfId="95" priority="30" operator="containsText" text="Unresolved"/>
    <x:cfRule type="containsText" dxfId="96" priority="31" operator="containsText" text="Review"/>
    <x:cfRule type="containsText" dxfId="97" priority="32" operator="containsText" text="Beyond"/>
    <x:cfRule type="containsText" dxfId="98" priority="33" operator="containsText" text="Failed"/>
  </x:conditionalFormatting>
  <x:dataValidations count="4">
    <x:dataValidation type="list" sqref="Q7:Q16">
      <x:formula1>"Executed,Draft"</x:formula1>
    </x:dataValidation>
    <x:dataValidation type="list" sqref="R7:R16">
      <x:formula1>"Passed,Failed,Unknown"</x:formula1>
    </x:dataValidation>
    <x:dataValidation type="list" sqref="S7:S16">
      <x:formula1>"Verified,Assumption,Unverified,Conflicting"</x:formula1>
    </x:dataValidation>
    <x:dataValidation type="list" sqref="V7:V16">
      <x:formula1>"Passed,Failed,Unknown"</x:formula1>
    </x:dataValidation>
  </x:dataValidations>
  <x:pageMargins left="0.7" right="0.7" top="0.75" bottom="0.75" header="0.3" footer="0.3"/>
  <x:tableParts count="1">
    <x:tablePart xmlns:r="http://schemas.openxmlformats.org/officeDocument/2006/relationships" r:id="R947d649060c64110"/>
  </x:tableParts>
</x:worksheet>
</file>

<file path=xl/worksheets/sheet6.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2" hidden="0" customWidth="1"/>
    <x:col min="4" max="4" width="40" hidden="0" customWidth="1"/>
    <x:col min="5" max="5" width="24" hidden="0" customWidth="1"/>
    <x:col min="6" max="6" width="15" hidden="0" customWidth="1"/>
    <x:col min="7" max="7" width="13" hidden="0" customWidth="1"/>
    <x:col min="8" max="8" width="17" hidden="0" customWidth="1"/>
    <x:col min="9" max="9" width="25" hidden="0" customWidth="1"/>
    <x:col min="10" max="10" width="18" hidden="0" customWidth="1"/>
    <x:col min="11" max="11" width="42" hidden="0" customWidth="1"/>
    <x:col min="12" max="12" width="15" hidden="0" customWidth="1"/>
    <x:col min="13" max="13" width="24" hidden="0" customWidth="1"/>
    <x:col min="14" max="14" width="39" hidden="0" customWidth="1"/>
    <x:col min="15" max="15" width="15" hidden="0" customWidth="1"/>
    <x:col min="16" max="16" width="24" hidden="0" customWidth="1"/>
    <x:col min="17" max="17" width="18" hidden="0" customWidth="1"/>
    <x:col min="18" max="18" width="24"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2"/>
      <x:c r="B2" s="2"/>
      <x:c r="C2" s="3" t="str">
        <x:v>Costs</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2"/>
      <x:c r="B3" s="2"/>
      <x:c r="C3" s="4" t="str">
        <x:v>USD thousands. Enter each economic cost once. TSA fees belong on TSA only. Separate gross standalone need from any baseline adjustment.</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4"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44" customHeight="1">
      <x:c r="A6" s="2"/>
      <x:c r="B6" s="2"/>
      <x:c r="C6" s="8" t="str">
        <x:v>Cost ID</x:v>
      </x:c>
      <x:c r="D6" s="8" t="str">
        <x:v>Cost / economic scope</x:v>
      </x:c>
      <x:c r="E6" s="8" t="str">
        <x:v>Cost type</x:v>
      </x:c>
      <x:c r="F6" s="8" t="str">
        <x:v>Cost bearer</x:v>
      </x:c>
      <x:c r="G6" s="8" t="str">
        <x:v>Perimeter ID</x:v>
      </x:c>
      <x:c r="H6" s="8" t="str">
        <x:v>Amount</x:v>
      </x:c>
      <x:c r="I6" s="8" t="str">
        <x:v>Owner</x:v>
      </x:c>
      <x:c r="J6" s="8" t="str">
        <x:v>Evidence label</x:v>
      </x:c>
      <x:c r="K6" s="8" t="str">
        <x:v>Evidence / estimate basis</x:v>
      </x:c>
      <x:c r="L6" s="8" t="str">
        <x:v>Estimate date</x:v>
      </x:c>
      <x:c r="M6" s="8" t="str">
        <x:v>Overlap review</x:v>
      </x:c>
      <x:c r="N6" s="8" t="str">
        <x:v>Next action</x:v>
      </x:c>
      <x:c r="O6" s="8" t="str">
        <x:v>Reviewed revision</x:v>
      </x:c>
      <x:c r="P6" s="8" t="str">
        <x:v>Record status</x:v>
      </x:c>
      <x:c r="Q6" s="8" t="str">
        <x:v>Entered amount</x:v>
      </x:c>
      <x:c r="R6" s="8" t="str">
        <x:v>Evidence status</x:v>
      </x:c>
      <x:c r="S6" s="2"/>
      <x:c r="T6" s="2"/>
      <x:c r="U6" s="2"/>
      <x:c r="V6" s="2"/>
      <x:c r="W6" s="2"/>
      <x:c r="X6" s="2"/>
      <x:c r="Y6" s="2"/>
      <x:c r="Z6" s="2"/>
      <x:c r="AA6" s="2"/>
      <x:c r="AB6" s="2"/>
      <x:c r="AC6" s="2"/>
      <x:c r="AD6" s="2"/>
      <x:c r="AE6" s="2"/>
      <x:c r="AF6" s="2"/>
      <x:c r="AG6" s="2"/>
      <x:c r="AH6" s="2"/>
    </x:row>
    <x:row r="7" ht="76" customHeight="1">
      <x:c r="A7" s="2"/>
      <x:c r="B7" s="2"/>
      <x:c r="C7" s="14" t="str">
        <x:v>C01</x:v>
      </x:c>
      <x:c r="D7" s="14" t="str">
        <x:v>Assumption: buyer billing team and platform</x:v>
      </x:c>
      <x:c r="E7" s="14" t="str">
        <x:v>Standalone annual</x:v>
      </x:c>
      <x:c r="F7" s="14" t="str">
        <x:v>Buyer</x:v>
      </x:c>
      <x:c r="G7" s="14" t="str">
        <x:v>P06</x:v>
      </x:c>
      <x:c r="H7" s="31" t="n">
        <x:v>240</x:v>
      </x:c>
      <x:c r="I7" s="14"/>
      <x:c r="J7" s="14" t="str">
        <x:v>Assumption</x:v>
      </x:c>
      <x:c r="K7" s="14" t="str">
        <x:v>Fictional gross annual run-rate estimate</x:v>
      </x:c>
      <x:c r="L7" s="15" t="n">
        <x:v>46275</x:v>
      </x:c>
      <x:c r="M7" s="14" t="str">
        <x:v>No overlap</x:v>
      </x:c>
      <x:c r="N7" s="14" t="str">
        <x:v>Validate replacement run rate and baseline</x:v>
      </x:c>
      <x:c r="O7" s="30" t="n">
        <x:v>1</x:v>
      </x:c>
      <x:c r="P7" s="21" t="str">
        <x:f>IF(COUNTA(D7:O7)=0,"Unused",IF(OR(D7="",C7="",COUNTIFS($C$7:$C$26,C7)&lt;&gt;1,COUNTIFS($D$7:$D$26,D7,$E$7:$E$26,E7,$F$7:$F$26,F7)&lt;&gt;1,COUNTIFS('Perimeter'!$C$7:$C$28,G7,'Perimeter'!$E$7:$E$28,"&lt;&gt;")&lt;&gt;1,NOT(ISNUMBER(H7)),H7&lt;0,AND(E7&lt;&gt;"Standalone annual",E7&lt;&gt;"Stranded annual",E7&lt;&gt;"Separation one-time"),AND(F7&lt;&gt;"Buyer",F7&lt;&gt;"Seller"),AND(E7="Standalone annual",F7&lt;&gt;"Buyer"),AND(E7="Stranded annual",F7&lt;&gt;"Seller"),M7&lt;&gt;"No overlap"),"Invalid cost","Recorded"))</x:f>
        <x:v>Recorded</x:v>
      </x:c>
      <x:c r="Q7" s="25" t="n">
        <x:f>IF(P7="Unused","",IF(P7="Recorded",H7,"n.a."))</x:f>
        <x:v>240</x:v>
      </x:c>
      <x:c r="R7" s="21" t="str">
        <x:f>IF(D7="","Unused",IF(OR(J7&lt;&gt;"Verified",I7="",K7="",NOT(ISNUMBER(L7)),L7&lt;=0,L7&gt;'Dashboard'!$D$7,O7&lt;&gt;'Dashboard'!$D$14,N7=""),"Open evidence","Verified"))</x:f>
        <x:v>Open evidence</x:v>
      </x:c>
      <x:c r="S7" s="2"/>
      <x:c r="T7" s="2"/>
      <x:c r="U7" s="2"/>
      <x:c r="V7" s="2"/>
      <x:c r="W7" s="2"/>
      <x:c r="X7" s="2"/>
      <x:c r="Y7" s="2"/>
      <x:c r="Z7" s="2"/>
      <x:c r="AA7" s="2"/>
      <x:c r="AB7" s="2"/>
      <x:c r="AC7" s="2"/>
      <x:c r="AD7" s="2"/>
      <x:c r="AE7" s="2"/>
      <x:c r="AF7" s="2"/>
      <x:c r="AG7" s="2"/>
      <x:c r="AH7" s="2"/>
    </x:row>
    <x:row r="8" ht="76" customHeight="1">
      <x:c r="A8" s="2"/>
      <x:c r="B8" s="2"/>
      <x:c r="C8" s="14" t="str">
        <x:v>C02</x:v>
      </x:c>
      <x:c r="D8" s="14" t="str">
        <x:v>Assumption: seller retained shared overhead</x:v>
      </x:c>
      <x:c r="E8" s="14" t="str">
        <x:v>Stranded annual</x:v>
      </x:c>
      <x:c r="F8" s="14" t="str">
        <x:v>Seller</x:v>
      </x:c>
      <x:c r="G8" s="14" t="str">
        <x:v>P10</x:v>
      </x:c>
      <x:c r="H8" s="31" t="n">
        <x:v>120</x:v>
      </x:c>
      <x:c r="I8" s="14"/>
      <x:c r="J8" s="14" t="str">
        <x:v>Assumption</x:v>
      </x:c>
      <x:c r="K8" s="14" t="str">
        <x:v>Fictional annual cost remaining with seller</x:v>
      </x:c>
      <x:c r="L8" s="15" t="n">
        <x:v>46275</x:v>
      </x:c>
      <x:c r="M8" s="14" t="str">
        <x:v>No overlap</x:v>
      </x:c>
      <x:c r="N8" s="14" t="str">
        <x:v>Identify eliminable and retained seller costs</x:v>
      </x:c>
      <x:c r="O8" s="30" t="n">
        <x:v>1</x:v>
      </x:c>
      <x:c r="P8" s="21" t="str">
        <x:f>IF(COUNTA(D8:O8)=0,"Unused",IF(OR(D8="",C8="",COUNTIFS($C$7:$C$26,C8)&lt;&gt;1,COUNTIFS($D$7:$D$26,D8,$E$7:$E$26,E8,$F$7:$F$26,F8)&lt;&gt;1,COUNTIFS('Perimeter'!$C$7:$C$28,G8,'Perimeter'!$E$7:$E$28,"&lt;&gt;")&lt;&gt;1,NOT(ISNUMBER(H8)),H8&lt;0,AND(E8&lt;&gt;"Standalone annual",E8&lt;&gt;"Stranded annual",E8&lt;&gt;"Separation one-time"),AND(F8&lt;&gt;"Buyer",F8&lt;&gt;"Seller"),AND(E8="Standalone annual",F8&lt;&gt;"Buyer"),AND(E8="Stranded annual",F8&lt;&gt;"Seller"),M8&lt;&gt;"No overlap"),"Invalid cost","Recorded"))</x:f>
        <x:v>Recorded</x:v>
      </x:c>
      <x:c r="Q8" s="25" t="n">
        <x:f>IF(P8="Unused","",IF(P8="Recorded",H8,"n.a."))</x:f>
        <x:v>120</x:v>
      </x:c>
      <x:c r="R8" s="21" t="str">
        <x:f>IF(D8="","Unused",IF(OR(J8&lt;&gt;"Verified",I8="",K8="",NOT(ISNUMBER(L8)),L8&lt;=0,L8&gt;'Dashboard'!$D$7,O8&lt;&gt;'Dashboard'!$D$14,N8=""),"Open evidence","Verified"))</x:f>
        <x:v>Open evidence</x:v>
      </x:c>
      <x:c r="S8" s="2"/>
      <x:c r="T8" s="2"/>
      <x:c r="U8" s="2"/>
      <x:c r="V8" s="2"/>
      <x:c r="W8" s="2"/>
      <x:c r="X8" s="2"/>
      <x:c r="Y8" s="2"/>
      <x:c r="Z8" s="2"/>
      <x:c r="AA8" s="2"/>
      <x:c r="AB8" s="2"/>
      <x:c r="AC8" s="2"/>
      <x:c r="AD8" s="2"/>
      <x:c r="AE8" s="2"/>
      <x:c r="AF8" s="2"/>
      <x:c r="AG8" s="2"/>
      <x:c r="AH8" s="2"/>
    </x:row>
    <x:row r="9" ht="76" customHeight="1">
      <x:c r="A9" s="2"/>
      <x:c r="B9" s="2"/>
      <x:c r="C9" s="14" t="str">
        <x:v>C03</x:v>
      </x:c>
      <x:c r="D9" s="14" t="str">
        <x:v>Assumption: migration and cutover</x:v>
      </x:c>
      <x:c r="E9" s="14" t="str">
        <x:v>Separation one-time</x:v>
      </x:c>
      <x:c r="F9" s="14" t="str">
        <x:v>Buyer</x:v>
      </x:c>
      <x:c r="G9" s="14" t="str">
        <x:v>P06</x:v>
      </x:c>
      <x:c r="H9" s="31" t="n">
        <x:v>100</x:v>
      </x:c>
      <x:c r="I9" s="14"/>
      <x:c r="J9" s="14" t="str">
        <x:v>Assumption</x:v>
      </x:c>
      <x:c r="K9" s="14" t="str">
        <x:v>Fictional one-time implementation estimate</x:v>
      </x:c>
      <x:c r="L9" s="15" t="n">
        <x:v>46275</x:v>
      </x:c>
      <x:c r="M9" s="14" t="str">
        <x:v>No overlap</x:v>
      </x:c>
      <x:c r="N9" s="14" t="str">
        <x:v>Confirm scope and exclude recurring service fees</x:v>
      </x:c>
      <x:c r="O9" s="30" t="n">
        <x:v>1</x:v>
      </x:c>
      <x:c r="P9" s="21" t="str">
        <x:f>IF(COUNTA(D9:O9)=0,"Unused",IF(OR(D9="",C9="",COUNTIFS($C$7:$C$26,C9)&lt;&gt;1,COUNTIFS($D$7:$D$26,D9,$E$7:$E$26,E9,$F$7:$F$26,F9)&lt;&gt;1,COUNTIFS('Perimeter'!$C$7:$C$28,G9,'Perimeter'!$E$7:$E$28,"&lt;&gt;")&lt;&gt;1,NOT(ISNUMBER(H9)),H9&lt;0,AND(E9&lt;&gt;"Standalone annual",E9&lt;&gt;"Stranded annual",E9&lt;&gt;"Separation one-time"),AND(F9&lt;&gt;"Buyer",F9&lt;&gt;"Seller"),AND(E9="Standalone annual",F9&lt;&gt;"Buyer"),AND(E9="Stranded annual",F9&lt;&gt;"Seller"),M9&lt;&gt;"No overlap"),"Invalid cost","Recorded"))</x:f>
        <x:v>Recorded</x:v>
      </x:c>
      <x:c r="Q9" s="25" t="n">
        <x:f>IF(P9="Unused","",IF(P9="Recorded",H9,"n.a."))</x:f>
        <x:v>100</x:v>
      </x:c>
      <x:c r="R9" s="21" t="str">
        <x:f>IF(D9="","Unused",IF(OR(J9&lt;&gt;"Verified",I9="",K9="",NOT(ISNUMBER(L9)),L9&lt;=0,L9&gt;'Dashboard'!$D$7,O9&lt;&gt;'Dashboard'!$D$14,N9=""),"Open evidence","Verified"))</x:f>
        <x:v>Open evidence</x:v>
      </x:c>
      <x:c r="S9" s="2"/>
      <x:c r="T9" s="2"/>
      <x:c r="U9" s="2"/>
      <x:c r="V9" s="2"/>
      <x:c r="W9" s="2"/>
      <x:c r="X9" s="2"/>
      <x:c r="Y9" s="2"/>
      <x:c r="Z9" s="2"/>
      <x:c r="AA9" s="2"/>
      <x:c r="AB9" s="2"/>
      <x:c r="AC9" s="2"/>
      <x:c r="AD9" s="2"/>
      <x:c r="AE9" s="2"/>
      <x:c r="AF9" s="2"/>
      <x:c r="AG9" s="2"/>
      <x:c r="AH9" s="2"/>
    </x:row>
    <x:row r="10" ht="76" customHeight="1">
      <x:c r="A10" s="2"/>
      <x:c r="B10" s="2"/>
      <x:c r="C10" s="14" t="str">
        <x:v>C04</x:v>
      </x:c>
      <x:c r="D10" s="14" t="str">
        <x:v>Assumption: seller separation work</x:v>
      </x:c>
      <x:c r="E10" s="14" t="str">
        <x:v>Separation one-time</x:v>
      </x:c>
      <x:c r="F10" s="14" t="str">
        <x:v>Seller</x:v>
      </x:c>
      <x:c r="G10" s="14" t="str">
        <x:v>P10</x:v>
      </x:c>
      <x:c r="H10" s="31" t="n">
        <x:v>40</x:v>
      </x:c>
      <x:c r="I10" s="14"/>
      <x:c r="J10" s="14" t="str">
        <x:v>Assumption</x:v>
      </x:c>
      <x:c r="K10" s="14" t="str">
        <x:v>Fictional seller one-time estimate</x:v>
      </x:c>
      <x:c r="L10" s="15" t="n">
        <x:v>46275</x:v>
      </x:c>
      <x:c r="M10" s="14" t="str">
        <x:v>No overlap</x:v>
      </x:c>
      <x:c r="N10" s="14" t="str">
        <x:v>Confirm seller obligations and cost allocation</x:v>
      </x:c>
      <x:c r="O10" s="30" t="n">
        <x:v>1</x:v>
      </x:c>
      <x:c r="P10" s="21" t="str">
        <x:f>IF(COUNTA(D10:O10)=0,"Unused",IF(OR(D10="",C10="",COUNTIFS($C$7:$C$26,C10)&lt;&gt;1,COUNTIFS($D$7:$D$26,D10,$E$7:$E$26,E10,$F$7:$F$26,F10)&lt;&gt;1,COUNTIFS('Perimeter'!$C$7:$C$28,G10,'Perimeter'!$E$7:$E$28,"&lt;&gt;")&lt;&gt;1,NOT(ISNUMBER(H10)),H10&lt;0,AND(E10&lt;&gt;"Standalone annual",E10&lt;&gt;"Stranded annual",E10&lt;&gt;"Separation one-time"),AND(F10&lt;&gt;"Buyer",F10&lt;&gt;"Seller"),AND(E10="Standalone annual",F10&lt;&gt;"Buyer"),AND(E10="Stranded annual",F10&lt;&gt;"Seller"),M10&lt;&gt;"No overlap"),"Invalid cost","Recorded"))</x:f>
        <x:v>Recorded</x:v>
      </x:c>
      <x:c r="Q10" s="25" t="n">
        <x:f>IF(P10="Unused","",IF(P10="Recorded",H10,"n.a."))</x:f>
        <x:v>40</x:v>
      </x:c>
      <x:c r="R10" s="21" t="str">
        <x:f>IF(D10="","Unused",IF(OR(J10&lt;&gt;"Verified",I10="",K10="",NOT(ISNUMBER(L10)),L10&lt;=0,L10&gt;'Dashboard'!$D$7,O10&lt;&gt;'Dashboard'!$D$14,N10=""),"Open evidence","Verified"))</x:f>
        <x:v>Open evidence</x:v>
      </x:c>
      <x:c r="S10" s="2"/>
      <x:c r="T10" s="2"/>
      <x:c r="U10" s="2"/>
      <x:c r="V10" s="2"/>
      <x:c r="W10" s="2"/>
      <x:c r="X10" s="2"/>
      <x:c r="Y10" s="2"/>
      <x:c r="Z10" s="2"/>
      <x:c r="AA10" s="2"/>
      <x:c r="AB10" s="2"/>
      <x:c r="AC10" s="2"/>
      <x:c r="AD10" s="2"/>
      <x:c r="AE10" s="2"/>
      <x:c r="AF10" s="2"/>
      <x:c r="AG10" s="2"/>
      <x:c r="AH10" s="2"/>
    </x:row>
    <x:row r="11" ht="76" customHeight="1">
      <x:c r="A11" s="2"/>
      <x:c r="B11" s="2"/>
      <x:c r="C11" s="14" t="str">
        <x:v>C05</x:v>
      </x:c>
      <x:c r="D11" s="14"/>
      <x:c r="E11" s="14"/>
      <x:c r="F11" s="14"/>
      <x:c r="G11" s="14"/>
      <x:c r="H11" s="31"/>
      <x:c r="I11" s="14"/>
      <x:c r="J11" s="14"/>
      <x:c r="K11" s="14"/>
      <x:c r="L11" s="15"/>
      <x:c r="M11" s="14"/>
      <x:c r="N11" s="14"/>
      <x:c r="O11" s="30"/>
      <x:c r="P11" s="21" t="str">
        <x:f>IF(COUNTA(D11:O11)=0,"Unused",IF(OR(D11="",C11="",COUNTIFS($C$7:$C$26,C11)&lt;&gt;1,COUNTIFS($D$7:$D$26,D11,$E$7:$E$26,E11,$F$7:$F$26,F11)&lt;&gt;1,COUNTIFS('Perimeter'!$C$7:$C$28,G11,'Perimeter'!$E$7:$E$28,"&lt;&gt;")&lt;&gt;1,NOT(ISNUMBER(H11)),H11&lt;0,AND(E11&lt;&gt;"Standalone annual",E11&lt;&gt;"Stranded annual",E11&lt;&gt;"Separation one-time"),AND(F11&lt;&gt;"Buyer",F11&lt;&gt;"Seller"),AND(E11="Standalone annual",F11&lt;&gt;"Buyer"),AND(E11="Stranded annual",F11&lt;&gt;"Seller"),M11&lt;&gt;"No overlap"),"Invalid cost","Recorded"))</x:f>
        <x:v>Unused</x:v>
      </x:c>
      <x:c r="Q11" s="25" t="str">
        <x:f>IF(P11="Unused","",IF(P11="Recorded",H11,"n.a."))</x:f>
      </x:c>
      <x:c r="R11" s="21" t="str">
        <x:f>IF(D11="","Unused",IF(OR(J11&lt;&gt;"Verified",I11="",K11="",NOT(ISNUMBER(L11)),L11&lt;=0,L11&gt;'Dashboard'!$D$7,O11&lt;&gt;'Dashboard'!$D$14,N11=""),"Open evidence","Verified"))</x:f>
        <x:v>Unused</x:v>
      </x:c>
      <x:c r="S11" s="2"/>
      <x:c r="T11" s="2"/>
      <x:c r="U11" s="2"/>
      <x:c r="V11" s="2"/>
      <x:c r="W11" s="2"/>
      <x:c r="X11" s="2"/>
      <x:c r="Y11" s="2"/>
      <x:c r="Z11" s="2"/>
      <x:c r="AA11" s="2"/>
      <x:c r="AB11" s="2"/>
      <x:c r="AC11" s="2"/>
      <x:c r="AD11" s="2"/>
      <x:c r="AE11" s="2"/>
      <x:c r="AF11" s="2"/>
      <x:c r="AG11" s="2"/>
      <x:c r="AH11" s="2"/>
    </x:row>
    <x:row r="12" ht="76" customHeight="1">
      <x:c r="A12" s="2"/>
      <x:c r="B12" s="2"/>
      <x:c r="C12" s="14" t="str">
        <x:v>C06</x:v>
      </x:c>
      <x:c r="D12" s="14"/>
      <x:c r="E12" s="14"/>
      <x:c r="F12" s="14"/>
      <x:c r="G12" s="14"/>
      <x:c r="H12" s="31"/>
      <x:c r="I12" s="14"/>
      <x:c r="J12" s="14"/>
      <x:c r="K12" s="14"/>
      <x:c r="L12" s="15"/>
      <x:c r="M12" s="14"/>
      <x:c r="N12" s="14"/>
      <x:c r="O12" s="30"/>
      <x:c r="P12" s="21" t="str">
        <x:f>IF(COUNTA(D12:O12)=0,"Unused",IF(OR(D12="",C12="",COUNTIFS($C$7:$C$26,C12)&lt;&gt;1,COUNTIFS($D$7:$D$26,D12,$E$7:$E$26,E12,$F$7:$F$26,F12)&lt;&gt;1,COUNTIFS('Perimeter'!$C$7:$C$28,G12,'Perimeter'!$E$7:$E$28,"&lt;&gt;")&lt;&gt;1,NOT(ISNUMBER(H12)),H12&lt;0,AND(E12&lt;&gt;"Standalone annual",E12&lt;&gt;"Stranded annual",E12&lt;&gt;"Separation one-time"),AND(F12&lt;&gt;"Buyer",F12&lt;&gt;"Seller"),AND(E12="Standalone annual",F12&lt;&gt;"Buyer"),AND(E12="Stranded annual",F12&lt;&gt;"Seller"),M12&lt;&gt;"No overlap"),"Invalid cost","Recorded"))</x:f>
        <x:v>Unused</x:v>
      </x:c>
      <x:c r="Q12" s="25" t="str">
        <x:f>IF(P12="Unused","",IF(P12="Recorded",H12,"n.a."))</x:f>
      </x:c>
      <x:c r="R12" s="21" t="str">
        <x:f>IF(D12="","Unused",IF(OR(J12&lt;&gt;"Verified",I12="",K12="",NOT(ISNUMBER(L12)),L12&lt;=0,L12&gt;'Dashboard'!$D$7,O12&lt;&gt;'Dashboard'!$D$14,N12=""),"Open evidence","Verified"))</x:f>
        <x:v>Unused</x:v>
      </x:c>
      <x:c r="S12" s="2"/>
      <x:c r="T12" s="2"/>
      <x:c r="U12" s="2"/>
      <x:c r="V12" s="2"/>
      <x:c r="W12" s="2"/>
      <x:c r="X12" s="2"/>
      <x:c r="Y12" s="2"/>
      <x:c r="Z12" s="2"/>
      <x:c r="AA12" s="2"/>
      <x:c r="AB12" s="2"/>
      <x:c r="AC12" s="2"/>
      <x:c r="AD12" s="2"/>
      <x:c r="AE12" s="2"/>
      <x:c r="AF12" s="2"/>
      <x:c r="AG12" s="2"/>
      <x:c r="AH12" s="2"/>
    </x:row>
    <x:row r="13" ht="76" customHeight="1">
      <x:c r="A13" s="2"/>
      <x:c r="B13" s="2"/>
      <x:c r="C13" s="14" t="str">
        <x:v>C07</x:v>
      </x:c>
      <x:c r="D13" s="14"/>
      <x:c r="E13" s="14"/>
      <x:c r="F13" s="14"/>
      <x:c r="G13" s="14"/>
      <x:c r="H13" s="31"/>
      <x:c r="I13" s="14"/>
      <x:c r="J13" s="14"/>
      <x:c r="K13" s="14"/>
      <x:c r="L13" s="15"/>
      <x:c r="M13" s="14"/>
      <x:c r="N13" s="14"/>
      <x:c r="O13" s="30"/>
      <x:c r="P13" s="21" t="str">
        <x:f>IF(COUNTA(D13:O13)=0,"Unused",IF(OR(D13="",C13="",COUNTIFS($C$7:$C$26,C13)&lt;&gt;1,COUNTIFS($D$7:$D$26,D13,$E$7:$E$26,E13,$F$7:$F$26,F13)&lt;&gt;1,COUNTIFS('Perimeter'!$C$7:$C$28,G13,'Perimeter'!$E$7:$E$28,"&lt;&gt;")&lt;&gt;1,NOT(ISNUMBER(H13)),H13&lt;0,AND(E13&lt;&gt;"Standalone annual",E13&lt;&gt;"Stranded annual",E13&lt;&gt;"Separation one-time"),AND(F13&lt;&gt;"Buyer",F13&lt;&gt;"Seller"),AND(E13="Standalone annual",F13&lt;&gt;"Buyer"),AND(E13="Stranded annual",F13&lt;&gt;"Seller"),M13&lt;&gt;"No overlap"),"Invalid cost","Recorded"))</x:f>
        <x:v>Unused</x:v>
      </x:c>
      <x:c r="Q13" s="25" t="str">
        <x:f>IF(P13="Unused","",IF(P13="Recorded",H13,"n.a."))</x:f>
      </x:c>
      <x:c r="R13" s="21" t="str">
        <x:f>IF(D13="","Unused",IF(OR(J13&lt;&gt;"Verified",I13="",K13="",NOT(ISNUMBER(L13)),L13&lt;=0,L13&gt;'Dashboard'!$D$7,O13&lt;&gt;'Dashboard'!$D$14,N13=""),"Open evidence","Verified"))</x:f>
        <x:v>Unused</x:v>
      </x:c>
      <x:c r="S13" s="2"/>
      <x:c r="T13" s="2"/>
      <x:c r="U13" s="2"/>
      <x:c r="V13" s="2"/>
      <x:c r="W13" s="2"/>
      <x:c r="X13" s="2"/>
      <x:c r="Y13" s="2"/>
      <x:c r="Z13" s="2"/>
      <x:c r="AA13" s="2"/>
      <x:c r="AB13" s="2"/>
      <x:c r="AC13" s="2"/>
      <x:c r="AD13" s="2"/>
      <x:c r="AE13" s="2"/>
      <x:c r="AF13" s="2"/>
      <x:c r="AG13" s="2"/>
      <x:c r="AH13" s="2"/>
    </x:row>
    <x:row r="14" ht="76" customHeight="1">
      <x:c r="A14" s="2"/>
      <x:c r="B14" s="2"/>
      <x:c r="C14" s="14" t="str">
        <x:v>C08</x:v>
      </x:c>
      <x:c r="D14" s="14"/>
      <x:c r="E14" s="14"/>
      <x:c r="F14" s="14"/>
      <x:c r="G14" s="14"/>
      <x:c r="H14" s="31"/>
      <x:c r="I14" s="14"/>
      <x:c r="J14" s="14"/>
      <x:c r="K14" s="14"/>
      <x:c r="L14" s="15"/>
      <x:c r="M14" s="14"/>
      <x:c r="N14" s="14"/>
      <x:c r="O14" s="30"/>
      <x:c r="P14" s="21" t="str">
        <x:f>IF(COUNTA(D14:O14)=0,"Unused",IF(OR(D14="",C14="",COUNTIFS($C$7:$C$26,C14)&lt;&gt;1,COUNTIFS($D$7:$D$26,D14,$E$7:$E$26,E14,$F$7:$F$26,F14)&lt;&gt;1,COUNTIFS('Perimeter'!$C$7:$C$28,G14,'Perimeter'!$E$7:$E$28,"&lt;&gt;")&lt;&gt;1,NOT(ISNUMBER(H14)),H14&lt;0,AND(E14&lt;&gt;"Standalone annual",E14&lt;&gt;"Stranded annual",E14&lt;&gt;"Separation one-time"),AND(F14&lt;&gt;"Buyer",F14&lt;&gt;"Seller"),AND(E14="Standalone annual",F14&lt;&gt;"Buyer"),AND(E14="Stranded annual",F14&lt;&gt;"Seller"),M14&lt;&gt;"No overlap"),"Invalid cost","Recorded"))</x:f>
        <x:v>Unused</x:v>
      </x:c>
      <x:c r="Q14" s="25" t="str">
        <x:f>IF(P14="Unused","",IF(P14="Recorded",H14,"n.a."))</x:f>
      </x:c>
      <x:c r="R14" s="21" t="str">
        <x:f>IF(D14="","Unused",IF(OR(J14&lt;&gt;"Verified",I14="",K14="",NOT(ISNUMBER(L14)),L14&lt;=0,L14&gt;'Dashboard'!$D$7,O14&lt;&gt;'Dashboard'!$D$14,N14=""),"Open evidence","Verified"))</x:f>
        <x:v>Unused</x:v>
      </x:c>
      <x:c r="S14" s="2"/>
      <x:c r="T14" s="2"/>
      <x:c r="U14" s="2"/>
      <x:c r="V14" s="2"/>
      <x:c r="W14" s="2"/>
      <x:c r="X14" s="2"/>
      <x:c r="Y14" s="2"/>
      <x:c r="Z14" s="2"/>
      <x:c r="AA14" s="2"/>
      <x:c r="AB14" s="2"/>
      <x:c r="AC14" s="2"/>
      <x:c r="AD14" s="2"/>
      <x:c r="AE14" s="2"/>
      <x:c r="AF14" s="2"/>
      <x:c r="AG14" s="2"/>
      <x:c r="AH14" s="2"/>
    </x:row>
    <x:row r="15" ht="76" customHeight="1">
      <x:c r="A15" s="2"/>
      <x:c r="B15" s="2"/>
      <x:c r="C15" s="14" t="str">
        <x:v>C09</x:v>
      </x:c>
      <x:c r="D15" s="14"/>
      <x:c r="E15" s="14"/>
      <x:c r="F15" s="14"/>
      <x:c r="G15" s="14"/>
      <x:c r="H15" s="31"/>
      <x:c r="I15" s="14"/>
      <x:c r="J15" s="14"/>
      <x:c r="K15" s="14"/>
      <x:c r="L15" s="15"/>
      <x:c r="M15" s="14"/>
      <x:c r="N15" s="14"/>
      <x:c r="O15" s="30"/>
      <x:c r="P15" s="21" t="str">
        <x:f>IF(COUNTA(D15:O15)=0,"Unused",IF(OR(D15="",C15="",COUNTIFS($C$7:$C$26,C15)&lt;&gt;1,COUNTIFS($D$7:$D$26,D15,$E$7:$E$26,E15,$F$7:$F$26,F15)&lt;&gt;1,COUNTIFS('Perimeter'!$C$7:$C$28,G15,'Perimeter'!$E$7:$E$28,"&lt;&gt;")&lt;&gt;1,NOT(ISNUMBER(H15)),H15&lt;0,AND(E15&lt;&gt;"Standalone annual",E15&lt;&gt;"Stranded annual",E15&lt;&gt;"Separation one-time"),AND(F15&lt;&gt;"Buyer",F15&lt;&gt;"Seller"),AND(E15="Standalone annual",F15&lt;&gt;"Buyer"),AND(E15="Stranded annual",F15&lt;&gt;"Seller"),M15&lt;&gt;"No overlap"),"Invalid cost","Recorded"))</x:f>
        <x:v>Unused</x:v>
      </x:c>
      <x:c r="Q15" s="25" t="str">
        <x:f>IF(P15="Unused","",IF(P15="Recorded",H15,"n.a."))</x:f>
      </x:c>
      <x:c r="R15" s="21" t="str">
        <x:f>IF(D15="","Unused",IF(OR(J15&lt;&gt;"Verified",I15="",K15="",NOT(ISNUMBER(L15)),L15&lt;=0,L15&gt;'Dashboard'!$D$7,O15&lt;&gt;'Dashboard'!$D$14,N15=""),"Open evidence","Verified"))</x:f>
        <x:v>Unused</x:v>
      </x:c>
      <x:c r="S15" s="2"/>
      <x:c r="T15" s="2"/>
      <x:c r="U15" s="2"/>
      <x:c r="V15" s="2"/>
      <x:c r="W15" s="2"/>
      <x:c r="X15" s="2"/>
      <x:c r="Y15" s="2"/>
      <x:c r="Z15" s="2"/>
      <x:c r="AA15" s="2"/>
      <x:c r="AB15" s="2"/>
      <x:c r="AC15" s="2"/>
      <x:c r="AD15" s="2"/>
      <x:c r="AE15" s="2"/>
      <x:c r="AF15" s="2"/>
      <x:c r="AG15" s="2"/>
      <x:c r="AH15" s="2"/>
    </x:row>
    <x:row r="16" ht="76" customHeight="1">
      <x:c r="A16" s="2"/>
      <x:c r="B16" s="2"/>
      <x:c r="C16" s="14" t="str">
        <x:v>C10</x:v>
      </x:c>
      <x:c r="D16" s="14"/>
      <x:c r="E16" s="14"/>
      <x:c r="F16" s="14"/>
      <x:c r="G16" s="14"/>
      <x:c r="H16" s="31"/>
      <x:c r="I16" s="14"/>
      <x:c r="J16" s="14"/>
      <x:c r="K16" s="14"/>
      <x:c r="L16" s="15"/>
      <x:c r="M16" s="14"/>
      <x:c r="N16" s="14"/>
      <x:c r="O16" s="30"/>
      <x:c r="P16" s="21" t="str">
        <x:f>IF(COUNTA(D16:O16)=0,"Unused",IF(OR(D16="",C16="",COUNTIFS($C$7:$C$26,C16)&lt;&gt;1,COUNTIFS($D$7:$D$26,D16,$E$7:$E$26,E16,$F$7:$F$26,F16)&lt;&gt;1,COUNTIFS('Perimeter'!$C$7:$C$28,G16,'Perimeter'!$E$7:$E$28,"&lt;&gt;")&lt;&gt;1,NOT(ISNUMBER(H16)),H16&lt;0,AND(E16&lt;&gt;"Standalone annual",E16&lt;&gt;"Stranded annual",E16&lt;&gt;"Separation one-time"),AND(F16&lt;&gt;"Buyer",F16&lt;&gt;"Seller"),AND(E16="Standalone annual",F16&lt;&gt;"Buyer"),AND(E16="Stranded annual",F16&lt;&gt;"Seller"),M16&lt;&gt;"No overlap"),"Invalid cost","Recorded"))</x:f>
        <x:v>Unused</x:v>
      </x:c>
      <x:c r="Q16" s="25" t="str">
        <x:f>IF(P16="Unused","",IF(P16="Recorded",H16,"n.a."))</x:f>
      </x:c>
      <x:c r="R16" s="21" t="str">
        <x:f>IF(D16="","Unused",IF(OR(J16&lt;&gt;"Verified",I16="",K16="",NOT(ISNUMBER(L16)),L16&lt;=0,L16&gt;'Dashboard'!$D$7,O16&lt;&gt;'Dashboard'!$D$14,N16=""),"Open evidence","Verified"))</x:f>
        <x:v>Unused</x:v>
      </x:c>
      <x:c r="S16" s="2"/>
      <x:c r="T16" s="2"/>
      <x:c r="U16" s="2"/>
      <x:c r="V16" s="2"/>
      <x:c r="W16" s="2"/>
      <x:c r="X16" s="2"/>
      <x:c r="Y16" s="2"/>
      <x:c r="Z16" s="2"/>
      <x:c r="AA16" s="2"/>
      <x:c r="AB16" s="2"/>
      <x:c r="AC16" s="2"/>
      <x:c r="AD16" s="2"/>
      <x:c r="AE16" s="2"/>
      <x:c r="AF16" s="2"/>
      <x:c r="AG16" s="2"/>
      <x:c r="AH16" s="2"/>
    </x:row>
    <x:row r="17" ht="76" customHeight="1">
      <x:c r="A17" s="2"/>
      <x:c r="B17" s="2"/>
      <x:c r="C17" s="14" t="str">
        <x:v>C11</x:v>
      </x:c>
      <x:c r="D17" s="14"/>
      <x:c r="E17" s="14"/>
      <x:c r="F17" s="14"/>
      <x:c r="G17" s="14"/>
      <x:c r="H17" s="31"/>
      <x:c r="I17" s="14"/>
      <x:c r="J17" s="14"/>
      <x:c r="K17" s="14"/>
      <x:c r="L17" s="15"/>
      <x:c r="M17" s="14"/>
      <x:c r="N17" s="14"/>
      <x:c r="O17" s="30"/>
      <x:c r="P17" s="21" t="str">
        <x:f>IF(COUNTA(D17:O17)=0,"Unused",IF(OR(D17="",C17="",COUNTIFS($C$7:$C$26,C17)&lt;&gt;1,COUNTIFS($D$7:$D$26,D17,$E$7:$E$26,E17,$F$7:$F$26,F17)&lt;&gt;1,COUNTIFS('Perimeter'!$C$7:$C$28,G17,'Perimeter'!$E$7:$E$28,"&lt;&gt;")&lt;&gt;1,NOT(ISNUMBER(H17)),H17&lt;0,AND(E17&lt;&gt;"Standalone annual",E17&lt;&gt;"Stranded annual",E17&lt;&gt;"Separation one-time"),AND(F17&lt;&gt;"Buyer",F17&lt;&gt;"Seller"),AND(E17="Standalone annual",F17&lt;&gt;"Buyer"),AND(E17="Stranded annual",F17&lt;&gt;"Seller"),M17&lt;&gt;"No overlap"),"Invalid cost","Recorded"))</x:f>
        <x:v>Unused</x:v>
      </x:c>
      <x:c r="Q17" s="25" t="str">
        <x:f>IF(P17="Unused","",IF(P17="Recorded",H17,"n.a."))</x:f>
      </x:c>
      <x:c r="R17" s="21" t="str">
        <x:f>IF(D17="","Unused",IF(OR(J17&lt;&gt;"Verified",I17="",K17="",NOT(ISNUMBER(L17)),L17&lt;=0,L17&gt;'Dashboard'!$D$7,O17&lt;&gt;'Dashboard'!$D$14,N17=""),"Open evidence","Verified"))</x:f>
        <x:v>Unused</x:v>
      </x:c>
      <x:c r="S17" s="2"/>
      <x:c r="T17" s="2"/>
      <x:c r="U17" s="2"/>
      <x:c r="V17" s="2"/>
      <x:c r="W17" s="2"/>
      <x:c r="X17" s="2"/>
      <x:c r="Y17" s="2"/>
      <x:c r="Z17" s="2"/>
      <x:c r="AA17" s="2"/>
      <x:c r="AB17" s="2"/>
      <x:c r="AC17" s="2"/>
      <x:c r="AD17" s="2"/>
      <x:c r="AE17" s="2"/>
      <x:c r="AF17" s="2"/>
      <x:c r="AG17" s="2"/>
      <x:c r="AH17" s="2"/>
    </x:row>
    <x:row r="18" ht="76" customHeight="1">
      <x:c r="A18" s="2"/>
      <x:c r="B18" s="2"/>
      <x:c r="C18" s="14" t="str">
        <x:v>C12</x:v>
      </x:c>
      <x:c r="D18" s="14"/>
      <x:c r="E18" s="14"/>
      <x:c r="F18" s="14"/>
      <x:c r="G18" s="14"/>
      <x:c r="H18" s="31"/>
      <x:c r="I18" s="14"/>
      <x:c r="J18" s="14"/>
      <x:c r="K18" s="14"/>
      <x:c r="L18" s="15"/>
      <x:c r="M18" s="14"/>
      <x:c r="N18" s="14"/>
      <x:c r="O18" s="30"/>
      <x:c r="P18" s="21" t="str">
        <x:f>IF(COUNTA(D18:O18)=0,"Unused",IF(OR(D18="",C18="",COUNTIFS($C$7:$C$26,C18)&lt;&gt;1,COUNTIFS($D$7:$D$26,D18,$E$7:$E$26,E18,$F$7:$F$26,F18)&lt;&gt;1,COUNTIFS('Perimeter'!$C$7:$C$28,G18,'Perimeter'!$E$7:$E$28,"&lt;&gt;")&lt;&gt;1,NOT(ISNUMBER(H18)),H18&lt;0,AND(E18&lt;&gt;"Standalone annual",E18&lt;&gt;"Stranded annual",E18&lt;&gt;"Separation one-time"),AND(F18&lt;&gt;"Buyer",F18&lt;&gt;"Seller"),AND(E18="Standalone annual",F18&lt;&gt;"Buyer"),AND(E18="Stranded annual",F18&lt;&gt;"Seller"),M18&lt;&gt;"No overlap"),"Invalid cost","Recorded"))</x:f>
        <x:v>Unused</x:v>
      </x:c>
      <x:c r="Q18" s="25" t="str">
        <x:f>IF(P18="Unused","",IF(P18="Recorded",H18,"n.a."))</x:f>
      </x:c>
      <x:c r="R18" s="21" t="str">
        <x:f>IF(D18="","Unused",IF(OR(J18&lt;&gt;"Verified",I18="",K18="",NOT(ISNUMBER(L18)),L18&lt;=0,L18&gt;'Dashboard'!$D$7,O18&lt;&gt;'Dashboard'!$D$14,N18=""),"Open evidence","Verified"))</x:f>
        <x:v>Unused</x:v>
      </x:c>
      <x:c r="S18" s="2"/>
      <x:c r="T18" s="2"/>
      <x:c r="U18" s="2"/>
      <x:c r="V18" s="2"/>
      <x:c r="W18" s="2"/>
      <x:c r="X18" s="2"/>
      <x:c r="Y18" s="2"/>
      <x:c r="Z18" s="2"/>
      <x:c r="AA18" s="2"/>
      <x:c r="AB18" s="2"/>
      <x:c r="AC18" s="2"/>
      <x:c r="AD18" s="2"/>
      <x:c r="AE18" s="2"/>
      <x:c r="AF18" s="2"/>
      <x:c r="AG18" s="2"/>
      <x:c r="AH18" s="2"/>
    </x:row>
    <x:row r="19" ht="76" customHeight="1">
      <x:c r="A19" s="2"/>
      <x:c r="B19" s="2"/>
      <x:c r="C19" s="14" t="str">
        <x:v>C13</x:v>
      </x:c>
      <x:c r="D19" s="14"/>
      <x:c r="E19" s="14"/>
      <x:c r="F19" s="14"/>
      <x:c r="G19" s="14"/>
      <x:c r="H19" s="31"/>
      <x:c r="I19" s="14"/>
      <x:c r="J19" s="14"/>
      <x:c r="K19" s="14"/>
      <x:c r="L19" s="15"/>
      <x:c r="M19" s="14"/>
      <x:c r="N19" s="14"/>
      <x:c r="O19" s="30"/>
      <x:c r="P19" s="21" t="str">
        <x:f>IF(COUNTA(D19:O19)=0,"Unused",IF(OR(D19="",C19="",COUNTIFS($C$7:$C$26,C19)&lt;&gt;1,COUNTIFS($D$7:$D$26,D19,$E$7:$E$26,E19,$F$7:$F$26,F19)&lt;&gt;1,COUNTIFS('Perimeter'!$C$7:$C$28,G19,'Perimeter'!$E$7:$E$28,"&lt;&gt;")&lt;&gt;1,NOT(ISNUMBER(H19)),H19&lt;0,AND(E19&lt;&gt;"Standalone annual",E19&lt;&gt;"Stranded annual",E19&lt;&gt;"Separation one-time"),AND(F19&lt;&gt;"Buyer",F19&lt;&gt;"Seller"),AND(E19="Standalone annual",F19&lt;&gt;"Buyer"),AND(E19="Stranded annual",F19&lt;&gt;"Seller"),M19&lt;&gt;"No overlap"),"Invalid cost","Recorded"))</x:f>
        <x:v>Unused</x:v>
      </x:c>
      <x:c r="Q19" s="25" t="str">
        <x:f>IF(P19="Unused","",IF(P19="Recorded",H19,"n.a."))</x:f>
      </x:c>
      <x:c r="R19" s="21" t="str">
        <x:f>IF(D19="","Unused",IF(OR(J19&lt;&gt;"Verified",I19="",K19="",NOT(ISNUMBER(L19)),L19&lt;=0,L19&gt;'Dashboard'!$D$7,O19&lt;&gt;'Dashboard'!$D$14,N19=""),"Open evidence","Verified"))</x:f>
        <x:v>Unused</x:v>
      </x:c>
      <x:c r="S19" s="2"/>
      <x:c r="T19" s="2"/>
      <x:c r="U19" s="2"/>
      <x:c r="V19" s="2"/>
      <x:c r="W19" s="2"/>
      <x:c r="X19" s="2"/>
      <x:c r="Y19" s="2"/>
      <x:c r="Z19" s="2"/>
      <x:c r="AA19" s="2"/>
      <x:c r="AB19" s="2"/>
      <x:c r="AC19" s="2"/>
      <x:c r="AD19" s="2"/>
      <x:c r="AE19" s="2"/>
      <x:c r="AF19" s="2"/>
      <x:c r="AG19" s="2"/>
      <x:c r="AH19" s="2"/>
    </x:row>
    <x:row r="20" ht="76" customHeight="1">
      <x:c r="A20" s="2"/>
      <x:c r="B20" s="2"/>
      <x:c r="C20" s="14" t="str">
        <x:v>C14</x:v>
      </x:c>
      <x:c r="D20" s="14"/>
      <x:c r="E20" s="14"/>
      <x:c r="F20" s="14"/>
      <x:c r="G20" s="14"/>
      <x:c r="H20" s="31"/>
      <x:c r="I20" s="14"/>
      <x:c r="J20" s="14"/>
      <x:c r="K20" s="14"/>
      <x:c r="L20" s="15"/>
      <x:c r="M20" s="14"/>
      <x:c r="N20" s="14"/>
      <x:c r="O20" s="30"/>
      <x:c r="P20" s="21" t="str">
        <x:f>IF(COUNTA(D20:O20)=0,"Unused",IF(OR(D20="",C20="",COUNTIFS($C$7:$C$26,C20)&lt;&gt;1,COUNTIFS($D$7:$D$26,D20,$E$7:$E$26,E20,$F$7:$F$26,F20)&lt;&gt;1,COUNTIFS('Perimeter'!$C$7:$C$28,G20,'Perimeter'!$E$7:$E$28,"&lt;&gt;")&lt;&gt;1,NOT(ISNUMBER(H20)),H20&lt;0,AND(E20&lt;&gt;"Standalone annual",E20&lt;&gt;"Stranded annual",E20&lt;&gt;"Separation one-time"),AND(F20&lt;&gt;"Buyer",F20&lt;&gt;"Seller"),AND(E20="Standalone annual",F20&lt;&gt;"Buyer"),AND(E20="Stranded annual",F20&lt;&gt;"Seller"),M20&lt;&gt;"No overlap"),"Invalid cost","Recorded"))</x:f>
        <x:v>Unused</x:v>
      </x:c>
      <x:c r="Q20" s="25" t="str">
        <x:f>IF(P20="Unused","",IF(P20="Recorded",H20,"n.a."))</x:f>
      </x:c>
      <x:c r="R20" s="21" t="str">
        <x:f>IF(D20="","Unused",IF(OR(J20&lt;&gt;"Verified",I20="",K20="",NOT(ISNUMBER(L20)),L20&lt;=0,L20&gt;'Dashboard'!$D$7,O20&lt;&gt;'Dashboard'!$D$14,N20=""),"Open evidence","Verified"))</x:f>
        <x:v>Unused</x:v>
      </x:c>
      <x:c r="S20" s="2"/>
      <x:c r="T20" s="2"/>
      <x:c r="U20" s="2"/>
      <x:c r="V20" s="2"/>
      <x:c r="W20" s="2"/>
      <x:c r="X20" s="2"/>
      <x:c r="Y20" s="2"/>
      <x:c r="Z20" s="2"/>
      <x:c r="AA20" s="2"/>
      <x:c r="AB20" s="2"/>
      <x:c r="AC20" s="2"/>
      <x:c r="AD20" s="2"/>
      <x:c r="AE20" s="2"/>
      <x:c r="AF20" s="2"/>
      <x:c r="AG20" s="2"/>
      <x:c r="AH20" s="2"/>
    </x:row>
    <x:row r="21" ht="76" customHeight="1">
      <x:c r="A21" s="2"/>
      <x:c r="B21" s="2"/>
      <x:c r="C21" s="14" t="str">
        <x:v>C15</x:v>
      </x:c>
      <x:c r="D21" s="14"/>
      <x:c r="E21" s="14"/>
      <x:c r="F21" s="14"/>
      <x:c r="G21" s="14"/>
      <x:c r="H21" s="31"/>
      <x:c r="I21" s="14"/>
      <x:c r="J21" s="14"/>
      <x:c r="K21" s="14"/>
      <x:c r="L21" s="15"/>
      <x:c r="M21" s="14"/>
      <x:c r="N21" s="14"/>
      <x:c r="O21" s="30"/>
      <x:c r="P21" s="21" t="str">
        <x:f>IF(COUNTA(D21:O21)=0,"Unused",IF(OR(D21="",C21="",COUNTIFS($C$7:$C$26,C21)&lt;&gt;1,COUNTIFS($D$7:$D$26,D21,$E$7:$E$26,E21,$F$7:$F$26,F21)&lt;&gt;1,COUNTIFS('Perimeter'!$C$7:$C$28,G21,'Perimeter'!$E$7:$E$28,"&lt;&gt;")&lt;&gt;1,NOT(ISNUMBER(H21)),H21&lt;0,AND(E21&lt;&gt;"Standalone annual",E21&lt;&gt;"Stranded annual",E21&lt;&gt;"Separation one-time"),AND(F21&lt;&gt;"Buyer",F21&lt;&gt;"Seller"),AND(E21="Standalone annual",F21&lt;&gt;"Buyer"),AND(E21="Stranded annual",F21&lt;&gt;"Seller"),M21&lt;&gt;"No overlap"),"Invalid cost","Recorded"))</x:f>
        <x:v>Unused</x:v>
      </x:c>
      <x:c r="Q21" s="25" t="str">
        <x:f>IF(P21="Unused","",IF(P21="Recorded",H21,"n.a."))</x:f>
      </x:c>
      <x:c r="R21" s="21" t="str">
        <x:f>IF(D21="","Unused",IF(OR(J21&lt;&gt;"Verified",I21="",K21="",NOT(ISNUMBER(L21)),L21&lt;=0,L21&gt;'Dashboard'!$D$7,O21&lt;&gt;'Dashboard'!$D$14,N21=""),"Open evidence","Verified"))</x:f>
        <x:v>Unused</x:v>
      </x:c>
      <x:c r="S21" s="2"/>
      <x:c r="T21" s="2"/>
      <x:c r="U21" s="2"/>
      <x:c r="V21" s="2"/>
      <x:c r="W21" s="2"/>
      <x:c r="X21" s="2"/>
      <x:c r="Y21" s="2"/>
      <x:c r="Z21" s="2"/>
      <x:c r="AA21" s="2"/>
      <x:c r="AB21" s="2"/>
      <x:c r="AC21" s="2"/>
      <x:c r="AD21" s="2"/>
      <x:c r="AE21" s="2"/>
      <x:c r="AF21" s="2"/>
      <x:c r="AG21" s="2"/>
      <x:c r="AH21" s="2"/>
    </x:row>
    <x:row r="22" ht="76" customHeight="1">
      <x:c r="A22" s="2"/>
      <x:c r="B22" s="2"/>
      <x:c r="C22" s="14" t="str">
        <x:v>C16</x:v>
      </x:c>
      <x:c r="D22" s="14"/>
      <x:c r="E22" s="14"/>
      <x:c r="F22" s="14"/>
      <x:c r="G22" s="14"/>
      <x:c r="H22" s="31"/>
      <x:c r="I22" s="14"/>
      <x:c r="J22" s="14"/>
      <x:c r="K22" s="14"/>
      <x:c r="L22" s="15"/>
      <x:c r="M22" s="14"/>
      <x:c r="N22" s="14"/>
      <x:c r="O22" s="30"/>
      <x:c r="P22" s="21" t="str">
        <x:f>IF(COUNTA(D22:O22)=0,"Unused",IF(OR(D22="",C22="",COUNTIFS($C$7:$C$26,C22)&lt;&gt;1,COUNTIFS($D$7:$D$26,D22,$E$7:$E$26,E22,$F$7:$F$26,F22)&lt;&gt;1,COUNTIFS('Perimeter'!$C$7:$C$28,G22,'Perimeter'!$E$7:$E$28,"&lt;&gt;")&lt;&gt;1,NOT(ISNUMBER(H22)),H22&lt;0,AND(E22&lt;&gt;"Standalone annual",E22&lt;&gt;"Stranded annual",E22&lt;&gt;"Separation one-time"),AND(F22&lt;&gt;"Buyer",F22&lt;&gt;"Seller"),AND(E22="Standalone annual",F22&lt;&gt;"Buyer"),AND(E22="Stranded annual",F22&lt;&gt;"Seller"),M22&lt;&gt;"No overlap"),"Invalid cost","Recorded"))</x:f>
        <x:v>Unused</x:v>
      </x:c>
      <x:c r="Q22" s="25" t="str">
        <x:f>IF(P22="Unused","",IF(P22="Recorded",H22,"n.a."))</x:f>
      </x:c>
      <x:c r="R22" s="21" t="str">
        <x:f>IF(D22="","Unused",IF(OR(J22&lt;&gt;"Verified",I22="",K22="",NOT(ISNUMBER(L22)),L22&lt;=0,L22&gt;'Dashboard'!$D$7,O22&lt;&gt;'Dashboard'!$D$14,N22=""),"Open evidence","Verified"))</x:f>
        <x:v>Unused</x:v>
      </x:c>
      <x:c r="S22" s="2"/>
      <x:c r="T22" s="2"/>
      <x:c r="U22" s="2"/>
      <x:c r="V22" s="2"/>
      <x:c r="W22" s="2"/>
      <x:c r="X22" s="2"/>
      <x:c r="Y22" s="2"/>
      <x:c r="Z22" s="2"/>
      <x:c r="AA22" s="2"/>
      <x:c r="AB22" s="2"/>
      <x:c r="AC22" s="2"/>
      <x:c r="AD22" s="2"/>
      <x:c r="AE22" s="2"/>
      <x:c r="AF22" s="2"/>
      <x:c r="AG22" s="2"/>
      <x:c r="AH22" s="2"/>
    </x:row>
    <x:row r="23" ht="76" customHeight="1">
      <x:c r="A23" s="2"/>
      <x:c r="B23" s="2"/>
      <x:c r="C23" s="14" t="str">
        <x:v>C17</x:v>
      </x:c>
      <x:c r="D23" s="14"/>
      <x:c r="E23" s="14"/>
      <x:c r="F23" s="14"/>
      <x:c r="G23" s="14"/>
      <x:c r="H23" s="31"/>
      <x:c r="I23" s="14"/>
      <x:c r="J23" s="14"/>
      <x:c r="K23" s="14"/>
      <x:c r="L23" s="15"/>
      <x:c r="M23" s="14"/>
      <x:c r="N23" s="14"/>
      <x:c r="O23" s="30"/>
      <x:c r="P23" s="21" t="str">
        <x:f>IF(COUNTA(D23:O23)=0,"Unused",IF(OR(D23="",C23="",COUNTIFS($C$7:$C$26,C23)&lt;&gt;1,COUNTIFS($D$7:$D$26,D23,$E$7:$E$26,E23,$F$7:$F$26,F23)&lt;&gt;1,COUNTIFS('Perimeter'!$C$7:$C$28,G23,'Perimeter'!$E$7:$E$28,"&lt;&gt;")&lt;&gt;1,NOT(ISNUMBER(H23)),H23&lt;0,AND(E23&lt;&gt;"Standalone annual",E23&lt;&gt;"Stranded annual",E23&lt;&gt;"Separation one-time"),AND(F23&lt;&gt;"Buyer",F23&lt;&gt;"Seller"),AND(E23="Standalone annual",F23&lt;&gt;"Buyer"),AND(E23="Stranded annual",F23&lt;&gt;"Seller"),M23&lt;&gt;"No overlap"),"Invalid cost","Recorded"))</x:f>
        <x:v>Unused</x:v>
      </x:c>
      <x:c r="Q23" s="25" t="str">
        <x:f>IF(P23="Unused","",IF(P23="Recorded",H23,"n.a."))</x:f>
      </x:c>
      <x:c r="R23" s="21" t="str">
        <x:f>IF(D23="","Unused",IF(OR(J23&lt;&gt;"Verified",I23="",K23="",NOT(ISNUMBER(L23)),L23&lt;=0,L23&gt;'Dashboard'!$D$7,O23&lt;&gt;'Dashboard'!$D$14,N23=""),"Open evidence","Verified"))</x:f>
        <x:v>Unused</x:v>
      </x:c>
      <x:c r="S23" s="2"/>
      <x:c r="T23" s="2"/>
      <x:c r="U23" s="2"/>
      <x:c r="V23" s="2"/>
      <x:c r="W23" s="2"/>
      <x:c r="X23" s="2"/>
      <x:c r="Y23" s="2"/>
      <x:c r="Z23" s="2"/>
      <x:c r="AA23" s="2"/>
      <x:c r="AB23" s="2"/>
      <x:c r="AC23" s="2"/>
      <x:c r="AD23" s="2"/>
      <x:c r="AE23" s="2"/>
      <x:c r="AF23" s="2"/>
      <x:c r="AG23" s="2"/>
      <x:c r="AH23" s="2"/>
    </x:row>
    <x:row r="24" ht="76" customHeight="1">
      <x:c r="A24" s="2"/>
      <x:c r="B24" s="2"/>
      <x:c r="C24" s="14" t="str">
        <x:v>C18</x:v>
      </x:c>
      <x:c r="D24" s="14"/>
      <x:c r="E24" s="14"/>
      <x:c r="F24" s="14"/>
      <x:c r="G24" s="14"/>
      <x:c r="H24" s="31"/>
      <x:c r="I24" s="14"/>
      <x:c r="J24" s="14"/>
      <x:c r="K24" s="14"/>
      <x:c r="L24" s="15"/>
      <x:c r="M24" s="14"/>
      <x:c r="N24" s="14"/>
      <x:c r="O24" s="30"/>
      <x:c r="P24" s="21" t="str">
        <x:f>IF(COUNTA(D24:O24)=0,"Unused",IF(OR(D24="",C24="",COUNTIFS($C$7:$C$26,C24)&lt;&gt;1,COUNTIFS($D$7:$D$26,D24,$E$7:$E$26,E24,$F$7:$F$26,F24)&lt;&gt;1,COUNTIFS('Perimeter'!$C$7:$C$28,G24,'Perimeter'!$E$7:$E$28,"&lt;&gt;")&lt;&gt;1,NOT(ISNUMBER(H24)),H24&lt;0,AND(E24&lt;&gt;"Standalone annual",E24&lt;&gt;"Stranded annual",E24&lt;&gt;"Separation one-time"),AND(F24&lt;&gt;"Buyer",F24&lt;&gt;"Seller"),AND(E24="Standalone annual",F24&lt;&gt;"Buyer"),AND(E24="Stranded annual",F24&lt;&gt;"Seller"),M24&lt;&gt;"No overlap"),"Invalid cost","Recorded"))</x:f>
        <x:v>Unused</x:v>
      </x:c>
      <x:c r="Q24" s="25" t="str">
        <x:f>IF(P24="Unused","",IF(P24="Recorded",H24,"n.a."))</x:f>
      </x:c>
      <x:c r="R24" s="21" t="str">
        <x:f>IF(D24="","Unused",IF(OR(J24&lt;&gt;"Verified",I24="",K24="",NOT(ISNUMBER(L24)),L24&lt;=0,L24&gt;'Dashboard'!$D$7,O24&lt;&gt;'Dashboard'!$D$14,N24=""),"Open evidence","Verified"))</x:f>
        <x:v>Unused</x:v>
      </x:c>
      <x:c r="S24" s="2"/>
      <x:c r="T24" s="2"/>
      <x:c r="U24" s="2"/>
      <x:c r="V24" s="2"/>
      <x:c r="W24" s="2"/>
      <x:c r="X24" s="2"/>
      <x:c r="Y24" s="2"/>
      <x:c r="Z24" s="2"/>
      <x:c r="AA24" s="2"/>
      <x:c r="AB24" s="2"/>
      <x:c r="AC24" s="2"/>
      <x:c r="AD24" s="2"/>
      <x:c r="AE24" s="2"/>
      <x:c r="AF24" s="2"/>
      <x:c r="AG24" s="2"/>
      <x:c r="AH24" s="2"/>
    </x:row>
    <x:row r="25" ht="76" customHeight="1">
      <x:c r="A25" s="2"/>
      <x:c r="B25" s="2"/>
      <x:c r="C25" s="14" t="str">
        <x:v>C19</x:v>
      </x:c>
      <x:c r="D25" s="14"/>
      <x:c r="E25" s="14"/>
      <x:c r="F25" s="14"/>
      <x:c r="G25" s="14"/>
      <x:c r="H25" s="31"/>
      <x:c r="I25" s="14"/>
      <x:c r="J25" s="14"/>
      <x:c r="K25" s="14"/>
      <x:c r="L25" s="15"/>
      <x:c r="M25" s="14"/>
      <x:c r="N25" s="14"/>
      <x:c r="O25" s="30"/>
      <x:c r="P25" s="21" t="str">
        <x:f>IF(COUNTA(D25:O25)=0,"Unused",IF(OR(D25="",C25="",COUNTIFS($C$7:$C$26,C25)&lt;&gt;1,COUNTIFS($D$7:$D$26,D25,$E$7:$E$26,E25,$F$7:$F$26,F25)&lt;&gt;1,COUNTIFS('Perimeter'!$C$7:$C$28,G25,'Perimeter'!$E$7:$E$28,"&lt;&gt;")&lt;&gt;1,NOT(ISNUMBER(H25)),H25&lt;0,AND(E25&lt;&gt;"Standalone annual",E25&lt;&gt;"Stranded annual",E25&lt;&gt;"Separation one-time"),AND(F25&lt;&gt;"Buyer",F25&lt;&gt;"Seller"),AND(E25="Standalone annual",F25&lt;&gt;"Buyer"),AND(E25="Stranded annual",F25&lt;&gt;"Seller"),M25&lt;&gt;"No overlap"),"Invalid cost","Recorded"))</x:f>
        <x:v>Unused</x:v>
      </x:c>
      <x:c r="Q25" s="25" t="str">
        <x:f>IF(P25="Unused","",IF(P25="Recorded",H25,"n.a."))</x:f>
      </x:c>
      <x:c r="R25" s="21" t="str">
        <x:f>IF(D25="","Unused",IF(OR(J25&lt;&gt;"Verified",I25="",K25="",NOT(ISNUMBER(L25)),L25&lt;=0,L25&gt;'Dashboard'!$D$7,O25&lt;&gt;'Dashboard'!$D$14,N25=""),"Open evidence","Verified"))</x:f>
        <x:v>Unused</x:v>
      </x:c>
      <x:c r="S25" s="2"/>
      <x:c r="T25" s="2"/>
      <x:c r="U25" s="2"/>
      <x:c r="V25" s="2"/>
      <x:c r="W25" s="2"/>
      <x:c r="X25" s="2"/>
      <x:c r="Y25" s="2"/>
      <x:c r="Z25" s="2"/>
      <x:c r="AA25" s="2"/>
      <x:c r="AB25" s="2"/>
      <x:c r="AC25" s="2"/>
      <x:c r="AD25" s="2"/>
      <x:c r="AE25" s="2"/>
      <x:c r="AF25" s="2"/>
      <x:c r="AG25" s="2"/>
      <x:c r="AH25" s="2"/>
    </x:row>
    <x:row r="26" ht="76" customHeight="1">
      <x:c r="A26" s="2"/>
      <x:c r="B26" s="2"/>
      <x:c r="C26" s="14" t="str">
        <x:v>C20</x:v>
      </x:c>
      <x:c r="D26" s="14"/>
      <x:c r="E26" s="14"/>
      <x:c r="F26" s="14"/>
      <x:c r="G26" s="14"/>
      <x:c r="H26" s="31"/>
      <x:c r="I26" s="14"/>
      <x:c r="J26" s="14"/>
      <x:c r="K26" s="14"/>
      <x:c r="L26" s="15"/>
      <x:c r="M26" s="14"/>
      <x:c r="N26" s="14"/>
      <x:c r="O26" s="30"/>
      <x:c r="P26" s="21" t="str">
        <x:f>IF(COUNTA(D26:O26)=0,"Unused",IF(OR(D26="",C26="",COUNTIFS($C$7:$C$26,C26)&lt;&gt;1,COUNTIFS($D$7:$D$26,D26,$E$7:$E$26,E26,$F$7:$F$26,F26)&lt;&gt;1,COUNTIFS('Perimeter'!$C$7:$C$28,G26,'Perimeter'!$E$7:$E$28,"&lt;&gt;")&lt;&gt;1,NOT(ISNUMBER(H26)),H26&lt;0,AND(E26&lt;&gt;"Standalone annual",E26&lt;&gt;"Stranded annual",E26&lt;&gt;"Separation one-time"),AND(F26&lt;&gt;"Buyer",F26&lt;&gt;"Seller"),AND(E26="Standalone annual",F26&lt;&gt;"Buyer"),AND(E26="Stranded annual",F26&lt;&gt;"Seller"),M26&lt;&gt;"No overlap"),"Invalid cost","Recorded"))</x:f>
        <x:v>Unused</x:v>
      </x:c>
      <x:c r="Q26" s="25" t="str">
        <x:f>IF(P26="Unused","",IF(P26="Recorded",H26,"n.a."))</x:f>
      </x:c>
      <x:c r="R26" s="21" t="str">
        <x:f>IF(D26="","Unused",IF(OR(J26&lt;&gt;"Verified",I26="",K26="",NOT(ISNUMBER(L26)),L26&lt;=0,L26&gt;'Dashboard'!$D$7,O26&lt;&gt;'Dashboard'!$D$14,N26=""),"Open evidence","Verified"))</x:f>
        <x:v>Unused</x:v>
      </x:c>
      <x:c r="S26" s="2"/>
      <x:c r="T26" s="2"/>
      <x:c r="U26" s="2"/>
      <x:c r="V26" s="2"/>
      <x:c r="W26" s="2"/>
      <x:c r="X26" s="2"/>
      <x:c r="Y26" s="2"/>
      <x:c r="Z26" s="2"/>
      <x:c r="AA26" s="2"/>
      <x:c r="AB26" s="2"/>
      <x:c r="AC26" s="2"/>
      <x:c r="AD26" s="2"/>
      <x:c r="AE26" s="2"/>
      <x:c r="AF26" s="2"/>
      <x:c r="AG26" s="2"/>
      <x:c r="AH26" s="2"/>
    </x:row>
    <x:row r="27" ht="24" customHeight="1">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24" customHeight="1">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24" customHeight="1">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sheetData>
  <x:conditionalFormatting sqref="P7:R26">
    <x:cfRule type="containsText" dxfId="99" priority="1" operator="containsText" text="Open"/>
    <x:cfRule type="containsText" dxfId="100" priority="2" operator="containsText" text="Invalid"/>
    <x:cfRule type="containsText" dxfId="101" priority="3" operator="containsText" text="Missing"/>
    <x:cfRule type="containsText" dxfId="102" priority="4" operator="containsText" text="Assumption"/>
    <x:cfRule type="containsText" dxfId="103" priority="5" operator="containsText" text="Unknown"/>
    <x:cfRule type="containsText" dxfId="104" priority="6" operator="containsText" text="Overdue"/>
    <x:cfRule type="containsText" dxfId="105" priority="7" operator="containsText" text="Hold"/>
    <x:cfRule type="containsText" dxfId="106" priority="8" operator="containsText" text="Unresolved"/>
    <x:cfRule type="containsText" dxfId="107" priority="9" operator="containsText" text="Review"/>
    <x:cfRule type="containsText" dxfId="108" priority="10" operator="containsText" text="Beyond"/>
    <x:cfRule type="containsText" dxfId="109" priority="11" operator="containsText" text="Failed"/>
  </x:conditionalFormatting>
  <x:dataValidations count="4">
    <x:dataValidation type="list" sqref="E7:E26">
      <x:formula1>"Standalone annual,Stranded annual,Separation one-time"</x:formula1>
    </x:dataValidation>
    <x:dataValidation type="list" sqref="F7:F26">
      <x:formula1>"Buyer,Seller"</x:formula1>
    </x:dataValidation>
    <x:dataValidation type="list" sqref="J7:J26">
      <x:formula1>"Verified,Assumption,Unverified,Conflicting"</x:formula1>
    </x:dataValidation>
    <x:dataValidation type="list" sqref="M7:M26">
      <x:formula1>"No overlap,Review needed"</x:formula1>
    </x:dataValidation>
  </x:dataValidations>
  <x:pageMargins left="0.7" right="0.7" top="0.75" bottom="0.75" header="0.3" footer="0.3"/>
  <x:tableParts count="1">
    <x:tablePart xmlns:r="http://schemas.openxmlformats.org/officeDocument/2006/relationships" r:id="R0412a0175be846f1"/>
  </x:tableParts>
</x:worksheet>
</file>

<file path=xl/worksheets/sheet7.xml><?xml version="1.0" encoding="utf-8"?>
<x:worksheet xmlns:x="http://schemas.openxmlformats.org/spreadsheetml/2006/main">
  <x:sheetPr>
    <x:tabColor rgb="FFCEC9BC"/>
  </x:sheetPr>
  <x:sheetViews>
    <x:sheetView showGridLines="0" workbookViewId="0"/>
  </x:sheetViews>
  <x:sheetFormatPr defaultRowHeight="15"/>
  <x:cols>
    <x:col min="1" max="1" width="2.5" hidden="0" customWidth="1"/>
    <x:col min="2" max="2" width="2.5" hidden="0" customWidth="1"/>
    <x:col min="3" max="3" width="31" hidden="0" customWidth="1"/>
    <x:col min="4" max="4" width="123"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4" customHeight="1">
      <x:c r="A2" s="2"/>
      <x:c r="B2" s="2"/>
      <x:c r="C2" s="3" t="str">
        <x:v>Guide</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4" customHeight="1">
      <x:c r="A3" s="2"/>
      <x:c r="B3" s="2"/>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4" customHeight="1">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44" customHeight="1">
      <x:c r="A5" s="2"/>
      <x:c r="B5" s="2"/>
      <x:c r="C5" s="8" t="str">
        <x:v>Use / definition</x:v>
      </x:c>
      <x:c r="D5" s="8" t="str">
        <x:v>Method</x:v>
      </x:c>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72" customHeight="1">
      <x:c r="A6" s="2"/>
      <x:c r="B6" s="2"/>
      <x:c r="C6" s="13" t="str">
        <x:v>First 10–15 minutes</x:v>
      </x:c>
      <x:c r="D6" s="13" t="str">
        <x:v>Set the business, fixed review date and closing date on Dashboard. Name the critical workflows, then map the assets, dependencies and temporary seller services needed to keep them running. Leave incomplete evidence open.</x:v>
      </x:c>
      <x:c r="E6" s="2"/>
      <x:c r="F6" s="2"/>
      <x:c r="G6" s="2"/>
      <x:c r="H6" s="2"/>
      <x:c r="I6" s="2"/>
      <x:c r="J6" s="2"/>
      <x:c r="K6" s="2"/>
      <x:c r="L6" s="2"/>
      <x:c r="M6" s="2"/>
      <x:c r="N6" s="2"/>
      <x:c r="O6" s="2"/>
      <x:c r="P6" s="2"/>
      <x:c r="Q6" s="2"/>
      <x:c r="R6" s="2"/>
      <x:c r="S6" s="2"/>
      <x:c r="T6" s="2"/>
      <x:c r="U6" s="2"/>
      <x:c r="V6" s="2"/>
      <x:c r="W6" s="2"/>
      <x:c r="X6" s="2"/>
      <x:c r="Y6" s="2"/>
      <x:c r="Z6" s="2"/>
      <x:c r="AA6" s="2"/>
      <x:c r="AB6" s="2"/>
      <x:c r="AC6" s="2"/>
      <x:c r="AD6" s="2"/>
      <x:c r="AE6" s="2"/>
      <x:c r="AF6" s="2"/>
      <x:c r="AG6" s="2"/>
      <x:c r="AH6" s="2"/>
    </x:row>
    <x:row r="7" ht="72" customHeight="1">
      <x:c r="A7" s="2"/>
      <x:c r="B7" s="2"/>
      <x:c r="C7" s="13" t="str">
        <x:v>Perimeter</x:v>
      </x:c>
      <x:c r="D7" s="13" t="str">
        <x:v>Record legal entities, people, contracts, customers, vendors, systems, data, IP, facilities, shared services and critical workflows. An Included label alone does not establish transfer rights. Shared and Excluded items may still create dependencies.</x:v>
      </x:c>
      <x:c r="E7" s="2"/>
      <x:c r="F7" s="2"/>
      <x:c r="G7" s="2"/>
      <x:c r="H7" s="2"/>
      <x:c r="I7" s="2"/>
      <x:c r="J7" s="2"/>
      <x:c r="K7" s="2"/>
      <x:c r="L7" s="2"/>
      <x:c r="M7" s="2"/>
      <x:c r="N7" s="2"/>
      <x:c r="O7" s="2"/>
      <x:c r="P7" s="2"/>
      <x:c r="Q7" s="2"/>
      <x:c r="R7" s="2"/>
      <x:c r="S7" s="2"/>
      <x:c r="T7" s="2"/>
      <x:c r="U7" s="2"/>
      <x:c r="V7" s="2"/>
      <x:c r="W7" s="2"/>
      <x:c r="X7" s="2"/>
      <x:c r="Y7" s="2"/>
      <x:c r="Z7" s="2"/>
      <x:c r="AA7" s="2"/>
      <x:c r="AB7" s="2"/>
      <x:c r="AC7" s="2"/>
      <x:c r="AD7" s="2"/>
      <x:c r="AE7" s="2"/>
      <x:c r="AF7" s="2"/>
      <x:c r="AG7" s="2"/>
      <x:c r="AH7" s="2"/>
    </x:row>
    <x:row r="8" ht="72" customHeight="1">
      <x:c r="A8" s="2"/>
      <x:c r="B8" s="2"/>
      <x:c r="C8" s="13" t="str">
        <x:v>Workflow coverage</x:v>
      </x:c>
      <x:c r="D8" s="13" t="str">
        <x:v>Each active workflow needs a positive expected count of required dependency links and a dated completeness review. Count all required components before marking the map complete. Counts detect missing or extra rows, but cannot identify an omitted real-world dependency by themselves.</x:v>
      </x:c>
      <x:c r="E8" s="2"/>
      <x:c r="F8" s="2"/>
      <x:c r="G8" s="2"/>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row>
    <x:row r="9" ht="72" customHeight="1">
      <x:c r="A9" s="2"/>
      <x:c r="B9" s="2"/>
      <x:c r="C9" s="13" t="str">
        <x:v>Stable identifiers</x:v>
      </x:c>
      <x:c r="D9" s="13" t="str">
        <x:v>Use unique workflow, perimeter, dependency, service and cost IDs. Dependencies join one workflow to one perimeter record and optionally one TSA. The same TSA may serve several assets or workflows. Keep only one workflow–perimeter pair. Split a perimeter item into distinct assets when separate dependencies need separate tests.</x:v>
      </x:c>
      <x:c r="E9" s="2"/>
      <x:c r="F9" s="2"/>
      <x:c r="G9" s="2"/>
      <x:c r="H9" s="2"/>
      <x:c r="I9" s="2"/>
      <x:c r="J9" s="2"/>
      <x:c r="K9" s="2"/>
      <x:c r="L9" s="2"/>
      <x:c r="M9" s="2"/>
      <x:c r="N9" s="2"/>
      <x:c r="O9" s="2"/>
      <x:c r="P9" s="2"/>
      <x:c r="Q9" s="2"/>
      <x:c r="R9" s="2"/>
      <x:c r="S9" s="2"/>
      <x:c r="T9" s="2"/>
      <x:c r="U9" s="2"/>
      <x:c r="V9" s="2"/>
      <x:c r="W9" s="2"/>
      <x:c r="X9" s="2"/>
      <x:c r="Y9" s="2"/>
      <x:c r="Z9" s="2"/>
      <x:c r="AA9" s="2"/>
      <x:c r="AB9" s="2"/>
      <x:c r="AC9" s="2"/>
      <x:c r="AD9" s="2"/>
      <x:c r="AE9" s="2"/>
      <x:c r="AF9" s="2"/>
      <x:c r="AG9" s="2"/>
      <x:c r="AH9" s="2"/>
    </x:row>
    <x:row r="10" ht="72" customHeight="1">
      <x:c r="A10" s="2"/>
      <x:c r="B10" s="2"/>
      <x:c r="C10" s="13" t="str">
        <x:v>Continuity routes</x:v>
      </x:c>
      <x:c r="D10" s="13" t="str">
        <x:v>Owned requires a Confirmed, Included perimeter asset. TSA requires confirmed rights and an evidenced service available on Day 1. Replace requires confirmed rights or a documented non-required consent and a tested replacement. Unresolved always stays open.</x:v>
      </x:c>
      <x:c r="E10" s="2"/>
      <x:c r="F10" s="2"/>
      <x:c r="G10" s="2"/>
      <x:c r="H10" s="2"/>
      <x:c r="I10" s="2"/>
      <x:c r="J10" s="2"/>
      <x:c r="K10" s="2"/>
      <x:c r="L10" s="2"/>
      <x:c r="M10" s="2"/>
      <x:c r="N10" s="2"/>
      <x:c r="O10" s="2"/>
      <x:c r="P10" s="2"/>
      <x:c r="Q10" s="2"/>
      <x:c r="R10" s="2"/>
      <x:c r="S10" s="2"/>
      <x:c r="T10" s="2"/>
      <x:c r="U10" s="2"/>
      <x:c r="V10" s="2"/>
      <x:c r="W10" s="2"/>
      <x:c r="X10" s="2"/>
      <x:c r="Y10" s="2"/>
      <x:c r="Z10" s="2"/>
      <x:c r="AA10" s="2"/>
      <x:c r="AB10" s="2"/>
      <x:c r="AC10" s="2"/>
      <x:c r="AD10" s="2"/>
      <x:c r="AE10" s="2"/>
      <x:c r="AF10" s="2"/>
      <x:c r="AG10" s="2"/>
      <x:c r="AH10" s="2"/>
    </x:row>
    <x:row r="11" ht="72" customHeight="1">
      <x:c r="A11" s="2"/>
      <x:c r="B11" s="2"/>
      <x:c r="C11" s="13" t="str">
        <x:v>Day 1 readiness</x:v>
      </x:c>
      <x:c r="D11" s="13" t="str">
        <x:v>A workflow is Day 1 ready only after scope and mapping review, all required dependencies, named ownership and a dated evidenced end-to-end test. A Passed label without Verified evidence does not qualify. Optional dependencies remain visible for judgment but do not enter the expected required count.</x:v>
      </x:c>
      <x:c r="E11" s="2"/>
      <x:c r="F11" s="2"/>
      <x:c r="G11" s="2"/>
      <x:c r="H11" s="2"/>
      <x:c r="I11" s="2"/>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row>
    <x:row r="12" ht="72" customHeight="1">
      <x:c r="A12" s="2"/>
      <x:c r="B12" s="2"/>
      <x:c r="C12" s="13" t="str">
        <x:v>TSA terms and economics</x:v>
      </x:c>
      <x:c r="D12" s="13" t="str">
        <x:v>Specify scope and service level, provider, both owners, fixed monthly fee, positive whole-month term, start, notice days and exit milestone. Contract end is EDATE(start, months) minus one day. Full monthly fee applies for each contract month. Zero fee is allowed explicitly. This estimate excludes variable fees, taxes, escalation, extensions and early-termination rights.</x:v>
      </x:c>
      <x:c r="E12" s="2"/>
      <x:c r="F12" s="2"/>
      <x:c r="G12" s="2"/>
      <x:c r="H12" s="2"/>
      <x:c r="I12" s="2"/>
      <x:c r="J12" s="2"/>
      <x:c r="K12" s="2"/>
      <x:c r="L12" s="2"/>
      <x:c r="M12" s="2"/>
      <x:c r="N12" s="2"/>
      <x:c r="O12" s="2"/>
      <x:c r="P12" s="2"/>
      <x:c r="Q12" s="2"/>
      <x:c r="R12" s="2"/>
      <x:c r="S12" s="2"/>
      <x:c r="T12" s="2"/>
      <x:c r="U12" s="2"/>
      <x:c r="V12" s="2"/>
      <x:c r="W12" s="2"/>
      <x:c r="X12" s="2"/>
      <x:c r="Y12" s="2"/>
      <x:c r="Z12" s="2"/>
      <x:c r="AA12" s="2"/>
      <x:c r="AB12" s="2"/>
      <x:c r="AC12" s="2"/>
      <x:c r="AD12" s="2"/>
      <x:c r="AE12" s="2"/>
      <x:c r="AF12" s="2"/>
      <x:c r="AG12" s="2"/>
      <x:c r="AH12" s="2"/>
    </x:row>
    <x:row r="13" ht="72" customHeight="1">
      <x:c r="A13" s="2"/>
      <x:c r="B13" s="2"/>
      <x:c r="C13" s="13" t="str">
        <x:v>TSA dates</x:v>
      </x:c>
      <x:c r="D13" s="13" t="str">
        <x:v>A service must cover the closing date, including both boundaries. Notice deadline is contract end less calendar notice days. Planned exit after contract end is flagged. A passed notice deadline calls for review, not an assumed extension. Enter actual negotiated dates in the agreement and reconcile this month-based planning convention before relying on it.</x:v>
      </x:c>
      <x:c r="E13" s="2"/>
      <x:c r="F13" s="2"/>
      <x:c r="G13" s="2"/>
      <x:c r="H13" s="2"/>
      <x:c r="I13" s="2"/>
      <x:c r="J13" s="2"/>
      <x:c r="K13" s="2"/>
      <x:c r="L13" s="2"/>
      <x:c r="M13" s="2"/>
      <x:c r="N13" s="2"/>
      <x:c r="O13" s="2"/>
      <x:c r="P13" s="2"/>
      <x:c r="Q13" s="2"/>
      <x:c r="R13" s="2"/>
      <x:c r="S13" s="2"/>
      <x:c r="T13" s="2"/>
      <x:c r="U13" s="2"/>
      <x:c r="V13" s="2"/>
      <x:c r="W13" s="2"/>
      <x:c r="X13" s="2"/>
      <x:c r="Y13" s="2"/>
      <x:c r="Z13" s="2"/>
      <x:c r="AA13" s="2"/>
      <x:c r="AB13" s="2"/>
      <x:c r="AC13" s="2"/>
      <x:c r="AD13" s="2"/>
      <x:c r="AE13" s="2"/>
      <x:c r="AF13" s="2"/>
      <x:c r="AG13" s="2"/>
      <x:c r="AH13" s="2"/>
    </x:row>
    <x:row r="14" ht="72" customHeight="1">
      <x:c r="A14" s="2"/>
      <x:c r="B14" s="2"/>
      <x:c r="C14" s="13" t="str">
        <x:v>TSA exit</x:v>
      </x:c>
      <x:c r="D14" s="13" t="str">
        <x:v>Exit evidenced requires a separately passed, evidenced replacement test dated between service start and contract end, on or before the review date. Record acceptance against the exit milestone and confirm operational handoff. A Day 1 service test or elapsed term never proves independence. Planned exit does not reduce full-term fees.</x:v>
      </x:c>
      <x:c r="E14" s="2"/>
      <x:c r="F14" s="2"/>
      <x:c r="G14" s="2"/>
      <x:c r="H14" s="2"/>
      <x:c r="I14" s="2"/>
      <x:c r="J14" s="2"/>
      <x:c r="K14" s="2"/>
      <x:c r="L14" s="2"/>
      <x:c r="M14" s="2"/>
      <x:c r="N14" s="2"/>
      <x:c r="O14" s="2"/>
      <x:c r="P14" s="2"/>
      <x:c r="Q14" s="2"/>
      <x:c r="R14" s="2"/>
      <x:c r="S14" s="2"/>
      <x:c r="T14" s="2"/>
      <x:c r="U14" s="2"/>
      <x:c r="V14" s="2"/>
      <x:c r="W14" s="2"/>
      <x:c r="X14" s="2"/>
      <x:c r="Y14" s="2"/>
      <x:c r="Z14" s="2"/>
      <x:c r="AA14" s="2"/>
      <x:c r="AB14" s="2"/>
      <x:c r="AC14" s="2"/>
      <x:c r="AD14" s="2"/>
      <x:c r="AE14" s="2"/>
      <x:c r="AF14" s="2"/>
      <x:c r="AG14" s="2"/>
      <x:c r="AH14" s="2"/>
    </x:row>
    <x:row r="15" ht="72" customHeight="1">
      <x:c r="A15" s="2"/>
      <x:c r="B15" s="2"/>
      <x:c r="C15" s="13" t="str">
        <x:v>Costs and overlap</x:v>
      </x:c>
      <x:c r="D15" s="13" t="str">
        <x:v>Buyer standalone and seller stranded are gross annual run rates. Buyer and seller separation are one-time estimates. TSA fees are counted only from the service table. Do not sum annual and one-time outputs. Identify each economic scope once, review overlap manually and avoid re-entering TSA fees as separation cost. Duplicate labels within the same type and bearer are rejected; differently worded economic duplicates require review.</x:v>
      </x:c>
      <x:c r="E15" s="2"/>
      <x:c r="F15" s="2"/>
      <x:c r="G15" s="2"/>
      <x:c r="H15" s="2"/>
      <x:c r="I15" s="2"/>
      <x:c r="J15" s="2"/>
      <x:c r="K15" s="2"/>
      <x:c r="L15" s="2"/>
      <x:c r="M15" s="2"/>
      <x:c r="N15" s="2"/>
      <x:c r="O15" s="2"/>
      <x:c r="P15" s="2"/>
      <x:c r="Q15" s="2"/>
      <x:c r="R15" s="2"/>
      <x:c r="S15" s="2"/>
      <x:c r="T15" s="2"/>
      <x:c r="U15" s="2"/>
      <x:c r="V15" s="2"/>
      <x:c r="W15" s="2"/>
      <x:c r="X15" s="2"/>
      <x:c r="Y15" s="2"/>
      <x:c r="Z15" s="2"/>
      <x:c r="AA15" s="2"/>
      <x:c r="AB15" s="2"/>
      <x:c r="AC15" s="2"/>
      <x:c r="AD15" s="2"/>
      <x:c r="AE15" s="2"/>
      <x:c r="AF15" s="2"/>
      <x:c r="AG15" s="2"/>
      <x:c r="AH15" s="2"/>
    </x:row>
    <x:row r="16" ht="72" customHeight="1">
      <x:c r="A16" s="2"/>
      <x:c r="B16" s="2"/>
      <x:c r="C16" s="13" t="str">
        <x:v>Evidence and assumptions</x:v>
      </x:c>
      <x:c r="D16" s="13" t="str">
        <x:v>All fictional examples are Assumption. Replace them with actual records and change the evidence label only after checking the entire row. Verified requires a reference and a valid date. Future dates remain open. </x:v>
      </x:c>
      <x:c r="E16" s="2"/>
      <x:c r="F16" s="2"/>
      <x:c r="G16" s="2"/>
      <x:c r="H16" s="2"/>
      <x:c r="I16" s="2"/>
      <x:c r="J16" s="2"/>
      <x:c r="K16" s="2"/>
      <x:c r="L16" s="2"/>
      <x:c r="M16" s="2"/>
      <x:c r="N16" s="2"/>
      <x:c r="O16" s="2"/>
      <x:c r="P16" s="2"/>
      <x:c r="Q16" s="2"/>
      <x:c r="R16" s="2"/>
      <x:c r="S16" s="2"/>
      <x:c r="T16" s="2"/>
      <x:c r="U16" s="2"/>
      <x:c r="V16" s="2"/>
      <x:c r="W16" s="2"/>
      <x:c r="X16" s="2"/>
      <x:c r="Y16" s="2"/>
      <x:c r="Z16" s="2"/>
      <x:c r="AA16" s="2"/>
      <x:c r="AB16" s="2"/>
      <x:c r="AC16" s="2"/>
      <x:c r="AD16" s="2"/>
      <x:c r="AE16" s="2"/>
      <x:c r="AF16" s="2"/>
      <x:c r="AG16" s="2"/>
      <x:c r="AH16" s="2"/>
    </x:row>
    <x:row r="17" ht="72" customHeight="1">
      <x:c r="A17" s="2"/>
      <x:c r="B17" s="2"/>
      <x:c r="C17" s="13" t="str">
        <x:v>Revisions and reattestation</x:v>
      </x:c>
      <x:c r="D17" s="13" t="str">
        <x:v>Increment Dashboard D14 after material scope, closing date, dependency, service, cost or acceptance-test changes. Reassess affected rows, record their reviewed revision and renew the scope review in D15. Changes do not increment revision automatically. A revision mismatch reopens evidence-based readiness.</x:v>
      </x:c>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row>
    <x:row r="18" ht="72" customHeight="1">
      <x:c r="A18" s="2"/>
      <x:c r="B18" s="2"/>
      <x:c r="C18" s="13" t="str">
        <x:v>Action discipline</x:v>
      </x:c>
      <x:c r="D18" s="13" t="str">
        <x:v>Named owners, next actions and due dates support follow-up. A due date alone is not a completion test. Use filters to review open records, compare dates with the fixed review date and update actions after testing.</x:v>
      </x:c>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72" customHeight="1">
      <x:c r="A19" s="2"/>
      <x:c r="B19" s="2"/>
      <x:c r="C19" s="13" t="str">
        <x:v>Capacity and sorting</x:v>
      </x:c>
      <x:c r="D19" s="13" t="str">
        <x:v>10 workflows, 22 perimeter assets, 40 dependency links, 10 TSA services and 20 costs. Use the reserved rows and full-table sorts, keeping all input columns together. Formulas use bounded ranges; extending beyond these rows requires extending formulas, validations, tables and Dashboard references.</x:v>
      </x:c>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72" customHeight="1">
      <x:c r="A20" s="2"/>
      <x:c r="B20" s="2"/>
      <x:c r="C20" s="13" t="str">
        <x:v>Cost interpretation</x:v>
      </x:c>
      <x:c r="D20" s="13" t="str">
        <x:v>Entered subtotals include structurally valid Assumption estimates. Invalid rows are excluded and counted; missing real-world costs are not inferred. These views are not purchase-price adjustments, standalone EBITDA, a cash calendar or a full deal model.</x:v>
      </x:c>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row r="21" ht="72" customHeight="1">
      <x:c r="A21" s="2"/>
      <x:c r="B21" s="2"/>
      <x:c r="C21" s="13" t="str">
        <x:v>Decision at closing</x:v>
      </x:c>
      <x:c r="D21" s="13" t="str">
        <x:v>Critical workflows ready is a planning conclusion for the documented scope. Review open noncritical dependencies, contractual conditions, economics and the separation risks before deciding. Keep legal closing approvals and the operating go/no-go record outside this checklist.</x:v>
      </x:c>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row>
    <x:row r="22" ht="24" customHeight="1">
      <x:c r="A22" s="2"/>
      <x:c r="B22" s="2"/>
      <x:c r="C22" s="2"/>
      <x:c r="D22" s="2"/>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row>
    <x:row r="23" ht="24" customHeight="1">
      <x:c r="A23" s="2"/>
      <x:c r="B23" s="2"/>
      <x:c r="C23" s="2"/>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row>
    <x:row r="24" ht="24" customHeight="1">
      <x:c r="A24" s="2"/>
      <x:c r="B24" s="2"/>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row>
    <x:row r="25" ht="24" customHeight="1">
      <x:c r="A25" s="2"/>
      <x:c r="B25" s="2"/>
      <x:c r="C25" s="2"/>
      <x:c r="D25" s="2"/>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row>
    <x:row r="26" ht="24" customHeight="1">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row>
    <x:row r="27" ht="24" customHeight="1">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row>
    <x:row r="28" ht="24" customHeight="1">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c r="AE28" s="2"/>
      <x:c r="AF28" s="2"/>
      <x:c r="AG28" s="2"/>
      <x:c r="AH28" s="2"/>
    </x:row>
    <x:row r="29" ht="24" customHeight="1">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row>
    <x:row r="30" ht="24" customHeight="1">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c r="AE30" s="2"/>
      <x:c r="AF30" s="2"/>
      <x:c r="AG30" s="2"/>
      <x:c r="AH30" s="2"/>
    </x:row>
    <x:row r="31" ht="24" customHeight="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c r="AE31" s="2"/>
      <x:c r="AF31" s="2"/>
      <x:c r="AG31" s="2"/>
      <x:c r="AH31" s="2"/>
    </x:row>
    <x:row r="32" ht="24" customHeight="1">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row>
    <x:row r="33" ht="24" customHeight="1">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row>
    <x:row r="34" ht="24" customHeight="1">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c r="AE34" s="2"/>
      <x:c r="AF34" s="2"/>
      <x:c r="AG34" s="2"/>
      <x:c r="AH34" s="2"/>
    </x:row>
    <x:row r="35" ht="24" customHeight="1">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c r="AE35" s="2"/>
      <x:c r="AF35" s="2"/>
      <x:c r="AG35" s="2"/>
      <x:c r="AH35" s="2"/>
    </x:row>
    <x:row r="36" ht="24"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row>
    <x:row r="37" ht="24"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row>
    <x:row r="38" ht="24" customHeight="1">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c r="AE38" s="2"/>
      <x:c r="AF38" s="2"/>
      <x:c r="AG38" s="2"/>
      <x:c r="AH38" s="2"/>
    </x:row>
    <x:row r="39" ht="24" customHeight="1">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c r="AE39" s="2"/>
      <x:c r="AF39" s="2"/>
      <x:c r="AG39" s="2"/>
      <x:c r="AH39" s="2"/>
    </x:row>
    <x:row r="40" ht="24"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row>
    <x:row r="41" ht="24"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row>
    <x:row r="42" ht="24" customHeight="1">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c r="AE42" s="2"/>
      <x:c r="AF42" s="2"/>
      <x:c r="AG42" s="2"/>
      <x:c r="AH42" s="2"/>
    </x:row>
    <x:row r="43" ht="24"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c r="AE43" s="2"/>
      <x:c r="AF43" s="2"/>
      <x:c r="AG43" s="2"/>
      <x:c r="AH43" s="2"/>
    </x:row>
    <x:row r="44" ht="24"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row>
    <x:row r="45" ht="24"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row>
    <x:row r="46" ht="24"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c r="AE46" s="2"/>
      <x:c r="AF46" s="2"/>
      <x:c r="AG46" s="2"/>
      <x:c r="AH46" s="2"/>
    </x:row>
    <x:row r="47" ht="24"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c r="AE47" s="2"/>
      <x:c r="AF47" s="2"/>
      <x:c r="AG47" s="2"/>
      <x:c r="AH47" s="2"/>
    </x:row>
    <x:row r="48" ht="24"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row>
    <x:row r="49" ht="24"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row>
    <x:row r="50" ht="24"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c r="AE50" s="2"/>
      <x:c r="AF50" s="2"/>
      <x:c r="AG50" s="2"/>
      <x:c r="AH50" s="2"/>
    </x:row>
    <x:row r="51" ht="24"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c r="AE51" s="2"/>
      <x:c r="AF51" s="2"/>
      <x:c r="AG51" s="2"/>
      <x:c r="AH51" s="2"/>
    </x:row>
    <x:row r="52" ht="24"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c r="AE52" s="2"/>
      <x:c r="AF52" s="2"/>
      <x:c r="AG52" s="2"/>
      <x:c r="AH52" s="2"/>
    </x:row>
    <x:row r="53" ht="24"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c r="AE53" s="2"/>
      <x:c r="AF53" s="2"/>
      <x:c r="AG53" s="2"/>
      <x:c r="AH53" s="2"/>
    </x:row>
    <x:row r="54" ht="24"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c r="AE54" s="2"/>
      <x:c r="AF54" s="2"/>
      <x:c r="AG54" s="2"/>
      <x:c r="AH54" s="2"/>
    </x:row>
    <x:row r="55" ht="24"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c r="AE55" s="2"/>
      <x:c r="AF55" s="2"/>
      <x:c r="AG55" s="2"/>
      <x:c r="AH55" s="2"/>
    </x:row>
  </x:sheetData>
  <x:pageMargins left="0.7" right="0.7" top="0.75" bottom="0.75" header="0.3" footer="0.3"/>
</x:worksheet>
</file>